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ninap\Documents\Práce\5_rok 2023\2023_16 Křivka - zateplení BD Severní\rozpočet\"/>
    </mc:Choice>
  </mc:AlternateContent>
  <xr:revisionPtr revIDLastSave="0" documentId="8_{DFBD8B0A-9BD7-41AC-A7B0-3F108E2B48D3}" xr6:coauthVersionLast="47" xr6:coauthVersionMax="47" xr10:uidLastSave="{00000000-0000-0000-0000-000000000000}"/>
  <bookViews>
    <workbookView xWindow="28680" yWindow="-120" windowWidth="29040" windowHeight="15840" tabRatio="725" xr2:uid="{00000000-000D-0000-FFFF-FFFF00000000}"/>
  </bookViews>
  <sheets>
    <sheet name="Rekapitulace stavby" sheetId="1" r:id="rId1"/>
    <sheet name="SO 01 A - Zateplení fasády" sheetId="2" r:id="rId2"/>
    <sheet name="SO 01 B - Zateplení střechy" sheetId="3" r:id="rId3"/>
    <sheet name="SO 01 C - Zpevněné plochy" sheetId="4" r:id="rId4"/>
    <sheet name="VRN - Vedlejší rozpočtové..." sheetId="5" r:id="rId5"/>
    <sheet name="Pokyny pro vyplnění" sheetId="6" r:id="rId6"/>
  </sheets>
  <definedNames>
    <definedName name="_xlnm._FilterDatabase" localSheetId="1" hidden="1">'SO 01 A - Zateplení fasády'!$C$95:$K$733</definedName>
    <definedName name="_xlnm._FilterDatabase" localSheetId="2" hidden="1">'SO 01 B - Zateplení střechy'!$C$101:$K$571</definedName>
    <definedName name="_xlnm._FilterDatabase" localSheetId="3" hidden="1">'SO 01 C - Zpevněné plochy'!$C$96:$K$234</definedName>
    <definedName name="_xlnm._FilterDatabase" localSheetId="4" hidden="1">'VRN - Vedlejší rozpočtové...'!$C$84:$K$102</definedName>
    <definedName name="_xlnm.Print_Titles" localSheetId="0">'Rekapitulace stavby'!$52:$52</definedName>
    <definedName name="_xlnm.Print_Titles" localSheetId="1">'SO 01 A - Zateplení fasády'!$95:$95</definedName>
    <definedName name="_xlnm.Print_Titles" localSheetId="2">'SO 01 B - Zateplení střechy'!$101:$101</definedName>
    <definedName name="_xlnm.Print_Titles" localSheetId="3">'SO 01 C - Zpevněné plochy'!$96:$96</definedName>
    <definedName name="_xlnm.Print_Titles" localSheetId="4">'VRN - Vedlejší rozpočtové...'!$84:$84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stavby'!$C$42:$AQ$60</definedName>
    <definedName name="_xlnm.Print_Area" localSheetId="1">'SO 01 A - Zateplení fasády'!$C$4:$J$41,'SO 01 A - Zateplení fasády'!$C$47:$J$75,'SO 01 A - Zateplení fasády'!$C$81:$K$733</definedName>
    <definedName name="_xlnm.Print_Area" localSheetId="2">'SO 01 B - Zateplení střechy'!$C$4:$J$41,'SO 01 B - Zateplení střechy'!$C$47:$J$81,'SO 01 B - Zateplení střechy'!$C$87:$K$571</definedName>
    <definedName name="_xlnm.Print_Area" localSheetId="3">'SO 01 C - Zpevněné plochy'!$C$4:$J$41,'SO 01 C - Zpevněné plochy'!$C$47:$J$76,'SO 01 C - Zpevněné plochy'!$C$82:$K$234</definedName>
    <definedName name="_xlnm.Print_Area" localSheetId="4">'VRN - Vedlejší rozpočtové...'!$C$4:$J$39,'VRN - Vedlejší rozpočtové...'!$C$45:$J$66,'VRN - Vedlejší rozpočtové...'!$C$72:$K$102</definedName>
  </definedNames>
  <calcPr calcId="191029"/>
</workbook>
</file>

<file path=xl/calcChain.xml><?xml version="1.0" encoding="utf-8"?>
<calcChain xmlns="http://schemas.openxmlformats.org/spreadsheetml/2006/main">
  <c r="J37" i="5" l="1"/>
  <c r="J36" i="5"/>
  <c r="AY59" i="1"/>
  <c r="J35" i="5"/>
  <c r="AX59" i="1" s="1"/>
  <c r="BI101" i="5"/>
  <c r="BH101" i="5"/>
  <c r="BG101" i="5"/>
  <c r="BE101" i="5"/>
  <c r="T101" i="5"/>
  <c r="T100" i="5"/>
  <c r="R101" i="5"/>
  <c r="R100" i="5"/>
  <c r="P101" i="5"/>
  <c r="P100" i="5"/>
  <c r="BI98" i="5"/>
  <c r="BH98" i="5"/>
  <c r="BG98" i="5"/>
  <c r="BE98" i="5"/>
  <c r="T98" i="5"/>
  <c r="T97" i="5"/>
  <c r="R98" i="5"/>
  <c r="R97" i="5"/>
  <c r="P98" i="5"/>
  <c r="P97" i="5" s="1"/>
  <c r="BI95" i="5"/>
  <c r="BH95" i="5"/>
  <c r="BG95" i="5"/>
  <c r="BE95" i="5"/>
  <c r="T95" i="5"/>
  <c r="T94" i="5"/>
  <c r="R95" i="5"/>
  <c r="R94" i="5" s="1"/>
  <c r="P95" i="5"/>
  <c r="P94" i="5"/>
  <c r="BI93" i="5"/>
  <c r="BH93" i="5"/>
  <c r="BG93" i="5"/>
  <c r="BE93" i="5"/>
  <c r="T93" i="5"/>
  <c r="R93" i="5"/>
  <c r="P93" i="5"/>
  <c r="BI91" i="5"/>
  <c r="BH91" i="5"/>
  <c r="BG91" i="5"/>
  <c r="BE91" i="5"/>
  <c r="T91" i="5"/>
  <c r="R91" i="5"/>
  <c r="P91" i="5"/>
  <c r="BI88" i="5"/>
  <c r="BH88" i="5"/>
  <c r="BG88" i="5"/>
  <c r="BE88" i="5"/>
  <c r="T88" i="5"/>
  <c r="T87" i="5"/>
  <c r="R88" i="5"/>
  <c r="R87" i="5" s="1"/>
  <c r="P88" i="5"/>
  <c r="P87" i="5"/>
  <c r="J81" i="5"/>
  <c r="F81" i="5"/>
  <c r="F79" i="5"/>
  <c r="E77" i="5"/>
  <c r="J54" i="5"/>
  <c r="F54" i="5"/>
  <c r="F52" i="5"/>
  <c r="E50" i="5"/>
  <c r="J24" i="5"/>
  <c r="E24" i="5"/>
  <c r="J82" i="5"/>
  <c r="J23" i="5"/>
  <c r="J18" i="5"/>
  <c r="E18" i="5"/>
  <c r="F55" i="5" s="1"/>
  <c r="J17" i="5"/>
  <c r="J12" i="5"/>
  <c r="J52" i="5"/>
  <c r="E7" i="5"/>
  <c r="E48" i="5"/>
  <c r="J39" i="4"/>
  <c r="J38" i="4"/>
  <c r="AY58" i="1" s="1"/>
  <c r="J37" i="4"/>
  <c r="AX58" i="1"/>
  <c r="BI232" i="4"/>
  <c r="BH232" i="4"/>
  <c r="BG232" i="4"/>
  <c r="BE232" i="4"/>
  <c r="T232" i="4"/>
  <c r="T231" i="4" s="1"/>
  <c r="T230" i="4" s="1"/>
  <c r="R232" i="4"/>
  <c r="R231" i="4"/>
  <c r="R230" i="4"/>
  <c r="P232" i="4"/>
  <c r="P231" i="4"/>
  <c r="P230" i="4" s="1"/>
  <c r="BI228" i="4"/>
  <c r="BH228" i="4"/>
  <c r="BG228" i="4"/>
  <c r="BE228" i="4"/>
  <c r="T228" i="4"/>
  <c r="R228" i="4"/>
  <c r="P228" i="4"/>
  <c r="BI225" i="4"/>
  <c r="BH225" i="4"/>
  <c r="BG225" i="4"/>
  <c r="BE225" i="4"/>
  <c r="T225" i="4"/>
  <c r="R225" i="4"/>
  <c r="P225" i="4"/>
  <c r="BI219" i="4"/>
  <c r="BH219" i="4"/>
  <c r="BG219" i="4"/>
  <c r="BE219" i="4"/>
  <c r="T219" i="4"/>
  <c r="R219" i="4"/>
  <c r="P219" i="4"/>
  <c r="BI216" i="4"/>
  <c r="BH216" i="4"/>
  <c r="BG216" i="4"/>
  <c r="BE216" i="4"/>
  <c r="T216" i="4"/>
  <c r="R216" i="4"/>
  <c r="P216" i="4"/>
  <c r="BI212" i="4"/>
  <c r="BH212" i="4"/>
  <c r="BG212" i="4"/>
  <c r="BE212" i="4"/>
  <c r="T212" i="4"/>
  <c r="R212" i="4"/>
  <c r="P212" i="4"/>
  <c r="BI208" i="4"/>
  <c r="BH208" i="4"/>
  <c r="BG208" i="4"/>
  <c r="BE208" i="4"/>
  <c r="T208" i="4"/>
  <c r="R208" i="4"/>
  <c r="P208" i="4"/>
  <c r="BI203" i="4"/>
  <c r="BH203" i="4"/>
  <c r="BG203" i="4"/>
  <c r="BE203" i="4"/>
  <c r="T203" i="4"/>
  <c r="R203" i="4"/>
  <c r="P203" i="4"/>
  <c r="BI199" i="4"/>
  <c r="BH199" i="4"/>
  <c r="BG199" i="4"/>
  <c r="BE199" i="4"/>
  <c r="T199" i="4"/>
  <c r="T198" i="4"/>
  <c r="R199" i="4"/>
  <c r="R198" i="4" s="1"/>
  <c r="P199" i="4"/>
  <c r="P198" i="4" s="1"/>
  <c r="BI196" i="4"/>
  <c r="BH196" i="4"/>
  <c r="BG196" i="4"/>
  <c r="BE196" i="4"/>
  <c r="T196" i="4"/>
  <c r="R196" i="4"/>
  <c r="P196" i="4"/>
  <c r="BI191" i="4"/>
  <c r="BH191" i="4"/>
  <c r="BG191" i="4"/>
  <c r="BE191" i="4"/>
  <c r="T191" i="4"/>
  <c r="R191" i="4"/>
  <c r="P191" i="4"/>
  <c r="BI189" i="4"/>
  <c r="BH189" i="4"/>
  <c r="BG189" i="4"/>
  <c r="BE189" i="4"/>
  <c r="T189" i="4"/>
  <c r="R189" i="4"/>
  <c r="P189" i="4"/>
  <c r="BI187" i="4"/>
  <c r="BH187" i="4"/>
  <c r="BG187" i="4"/>
  <c r="BE187" i="4"/>
  <c r="T187" i="4"/>
  <c r="R187" i="4"/>
  <c r="P187" i="4"/>
  <c r="BI180" i="4"/>
  <c r="BH180" i="4"/>
  <c r="BG180" i="4"/>
  <c r="BE180" i="4"/>
  <c r="T180" i="4"/>
  <c r="T179" i="4"/>
  <c r="R180" i="4"/>
  <c r="R179" i="4"/>
  <c r="P180" i="4"/>
  <c r="P179" i="4" s="1"/>
  <c r="BI174" i="4"/>
  <c r="BH174" i="4"/>
  <c r="BG174" i="4"/>
  <c r="BE174" i="4"/>
  <c r="T174" i="4"/>
  <c r="R174" i="4"/>
  <c r="P174" i="4"/>
  <c r="BI169" i="4"/>
  <c r="BH169" i="4"/>
  <c r="BG169" i="4"/>
  <c r="BE169" i="4"/>
  <c r="T169" i="4"/>
  <c r="R169" i="4"/>
  <c r="P169" i="4"/>
  <c r="BI165" i="4"/>
  <c r="BH165" i="4"/>
  <c r="BG165" i="4"/>
  <c r="BE165" i="4"/>
  <c r="T165" i="4"/>
  <c r="R165" i="4"/>
  <c r="P165" i="4"/>
  <c r="BI162" i="4"/>
  <c r="BH162" i="4"/>
  <c r="BG162" i="4"/>
  <c r="BE162" i="4"/>
  <c r="T162" i="4"/>
  <c r="R162" i="4"/>
  <c r="P162" i="4"/>
  <c r="BI159" i="4"/>
  <c r="BH159" i="4"/>
  <c r="BG159" i="4"/>
  <c r="BE159" i="4"/>
  <c r="T159" i="4"/>
  <c r="R159" i="4"/>
  <c r="P159" i="4"/>
  <c r="BI156" i="4"/>
  <c r="BH156" i="4"/>
  <c r="BG156" i="4"/>
  <c r="BE156" i="4"/>
  <c r="T156" i="4"/>
  <c r="R156" i="4"/>
  <c r="P156" i="4"/>
  <c r="BI152" i="4"/>
  <c r="BH152" i="4"/>
  <c r="BG152" i="4"/>
  <c r="BE152" i="4"/>
  <c r="T152" i="4"/>
  <c r="R152" i="4"/>
  <c r="P152" i="4"/>
  <c r="BI148" i="4"/>
  <c r="BH148" i="4"/>
  <c r="BG148" i="4"/>
  <c r="BE148" i="4"/>
  <c r="T148" i="4"/>
  <c r="R148" i="4"/>
  <c r="P148" i="4"/>
  <c r="BI145" i="4"/>
  <c r="BH145" i="4"/>
  <c r="BG145" i="4"/>
  <c r="BE145" i="4"/>
  <c r="T145" i="4"/>
  <c r="R145" i="4"/>
  <c r="P145" i="4"/>
  <c r="BI143" i="4"/>
  <c r="BH143" i="4"/>
  <c r="BG143" i="4"/>
  <c r="BE143" i="4"/>
  <c r="T143" i="4"/>
  <c r="R143" i="4"/>
  <c r="P143" i="4"/>
  <c r="BI138" i="4"/>
  <c r="BH138" i="4"/>
  <c r="BG138" i="4"/>
  <c r="BE138" i="4"/>
  <c r="T138" i="4"/>
  <c r="R138" i="4"/>
  <c r="P138" i="4"/>
  <c r="BI135" i="4"/>
  <c r="BH135" i="4"/>
  <c r="BG135" i="4"/>
  <c r="BE135" i="4"/>
  <c r="T135" i="4"/>
  <c r="R135" i="4"/>
  <c r="P135" i="4"/>
  <c r="BI133" i="4"/>
  <c r="BH133" i="4"/>
  <c r="BG133" i="4"/>
  <c r="BE133" i="4"/>
  <c r="T133" i="4"/>
  <c r="R133" i="4"/>
  <c r="P133" i="4"/>
  <c r="BI129" i="4"/>
  <c r="BH129" i="4"/>
  <c r="F38" i="4" s="1"/>
  <c r="BG129" i="4"/>
  <c r="BE129" i="4"/>
  <c r="T129" i="4"/>
  <c r="R129" i="4"/>
  <c r="P129" i="4"/>
  <c r="BI124" i="4"/>
  <c r="BH124" i="4"/>
  <c r="BG124" i="4"/>
  <c r="BE124" i="4"/>
  <c r="T124" i="4"/>
  <c r="R124" i="4"/>
  <c r="P124" i="4"/>
  <c r="BI118" i="4"/>
  <c r="BH118" i="4"/>
  <c r="BG118" i="4"/>
  <c r="BE118" i="4"/>
  <c r="T118" i="4"/>
  <c r="R118" i="4"/>
  <c r="P118" i="4"/>
  <c r="BI112" i="4"/>
  <c r="BH112" i="4"/>
  <c r="BG112" i="4"/>
  <c r="BE112" i="4"/>
  <c r="T112" i="4"/>
  <c r="R112" i="4"/>
  <c r="P112" i="4"/>
  <c r="BI107" i="4"/>
  <c r="BH107" i="4"/>
  <c r="BG107" i="4"/>
  <c r="BE107" i="4"/>
  <c r="T107" i="4"/>
  <c r="R107" i="4"/>
  <c r="P107" i="4"/>
  <c r="BI100" i="4"/>
  <c r="BH100" i="4"/>
  <c r="BG100" i="4"/>
  <c r="BE100" i="4"/>
  <c r="T100" i="4"/>
  <c r="R100" i="4"/>
  <c r="P100" i="4"/>
  <c r="J93" i="4"/>
  <c r="F93" i="4"/>
  <c r="F91" i="4"/>
  <c r="E89" i="4"/>
  <c r="J58" i="4"/>
  <c r="F58" i="4"/>
  <c r="F56" i="4"/>
  <c r="E54" i="4"/>
  <c r="J26" i="4"/>
  <c r="E26" i="4"/>
  <c r="J94" i="4" s="1"/>
  <c r="J25" i="4"/>
  <c r="J20" i="4"/>
  <c r="E20" i="4"/>
  <c r="F94" i="4"/>
  <c r="J19" i="4"/>
  <c r="J14" i="4"/>
  <c r="J56" i="4" s="1"/>
  <c r="E7" i="4"/>
  <c r="E85" i="4"/>
  <c r="J39" i="3"/>
  <c r="J38" i="3"/>
  <c r="AY57" i="1"/>
  <c r="J37" i="3"/>
  <c r="AX57" i="1"/>
  <c r="BI570" i="3"/>
  <c r="BH570" i="3"/>
  <c r="BG570" i="3"/>
  <c r="BE570" i="3"/>
  <c r="T570" i="3"/>
  <c r="R570" i="3"/>
  <c r="P570" i="3"/>
  <c r="BI565" i="3"/>
  <c r="BH565" i="3"/>
  <c r="BG565" i="3"/>
  <c r="BE565" i="3"/>
  <c r="T565" i="3"/>
  <c r="R565" i="3"/>
  <c r="P565" i="3"/>
  <c r="BI563" i="3"/>
  <c r="BH563" i="3"/>
  <c r="BG563" i="3"/>
  <c r="BE563" i="3"/>
  <c r="T563" i="3"/>
  <c r="T562" i="3" s="1"/>
  <c r="R563" i="3"/>
  <c r="R562" i="3"/>
  <c r="P563" i="3"/>
  <c r="P562" i="3"/>
  <c r="BI560" i="3"/>
  <c r="BH560" i="3"/>
  <c r="BG560" i="3"/>
  <c r="BE560" i="3"/>
  <c r="T560" i="3"/>
  <c r="R560" i="3"/>
  <c r="P560" i="3"/>
  <c r="BI556" i="3"/>
  <c r="BH556" i="3"/>
  <c r="BG556" i="3"/>
  <c r="BE556" i="3"/>
  <c r="T556" i="3"/>
  <c r="R556" i="3"/>
  <c r="P556" i="3"/>
  <c r="BI555" i="3"/>
  <c r="BH555" i="3"/>
  <c r="BG555" i="3"/>
  <c r="BE555" i="3"/>
  <c r="T555" i="3"/>
  <c r="R555" i="3"/>
  <c r="P555" i="3"/>
  <c r="BI550" i="3"/>
  <c r="BH550" i="3"/>
  <c r="BG550" i="3"/>
  <c r="BE550" i="3"/>
  <c r="T550" i="3"/>
  <c r="R550" i="3"/>
  <c r="P550" i="3"/>
  <c r="BI545" i="3"/>
  <c r="BH545" i="3"/>
  <c r="BG545" i="3"/>
  <c r="BE545" i="3"/>
  <c r="T545" i="3"/>
  <c r="R545" i="3"/>
  <c r="P545" i="3"/>
  <c r="BI541" i="3"/>
  <c r="BH541" i="3"/>
  <c r="BG541" i="3"/>
  <c r="BE541" i="3"/>
  <c r="T541" i="3"/>
  <c r="R541" i="3"/>
  <c r="P541" i="3"/>
  <c r="BI537" i="3"/>
  <c r="BH537" i="3"/>
  <c r="BG537" i="3"/>
  <c r="BE537" i="3"/>
  <c r="T537" i="3"/>
  <c r="R537" i="3"/>
  <c r="P537" i="3"/>
  <c r="BI533" i="3"/>
  <c r="BH533" i="3"/>
  <c r="BG533" i="3"/>
  <c r="BE533" i="3"/>
  <c r="T533" i="3"/>
  <c r="R533" i="3"/>
  <c r="P533" i="3"/>
  <c r="BI532" i="3"/>
  <c r="BH532" i="3"/>
  <c r="BG532" i="3"/>
  <c r="BE532" i="3"/>
  <c r="T532" i="3"/>
  <c r="R532" i="3"/>
  <c r="P532" i="3"/>
  <c r="BI528" i="3"/>
  <c r="BH528" i="3"/>
  <c r="BG528" i="3"/>
  <c r="BE528" i="3"/>
  <c r="T528" i="3"/>
  <c r="R528" i="3"/>
  <c r="P528" i="3"/>
  <c r="BI524" i="3"/>
  <c r="BH524" i="3"/>
  <c r="BG524" i="3"/>
  <c r="BE524" i="3"/>
  <c r="T524" i="3"/>
  <c r="R524" i="3"/>
  <c r="P524" i="3"/>
  <c r="BI520" i="3"/>
  <c r="BH520" i="3"/>
  <c r="BG520" i="3"/>
  <c r="BE520" i="3"/>
  <c r="T520" i="3"/>
  <c r="R520" i="3"/>
  <c r="P520" i="3"/>
  <c r="BI515" i="3"/>
  <c r="BH515" i="3"/>
  <c r="BG515" i="3"/>
  <c r="BE515" i="3"/>
  <c r="T515" i="3"/>
  <c r="R515" i="3"/>
  <c r="P515" i="3"/>
  <c r="BI511" i="3"/>
  <c r="BH511" i="3"/>
  <c r="BG511" i="3"/>
  <c r="BE511" i="3"/>
  <c r="T511" i="3"/>
  <c r="R511" i="3"/>
  <c r="P511" i="3"/>
  <c r="BI508" i="3"/>
  <c r="BH508" i="3"/>
  <c r="BG508" i="3"/>
  <c r="BE508" i="3"/>
  <c r="T508" i="3"/>
  <c r="R508" i="3"/>
  <c r="P508" i="3"/>
  <c r="BI504" i="3"/>
  <c r="BH504" i="3"/>
  <c r="BG504" i="3"/>
  <c r="BE504" i="3"/>
  <c r="T504" i="3"/>
  <c r="R504" i="3"/>
  <c r="P504" i="3"/>
  <c r="BI500" i="3"/>
  <c r="BH500" i="3"/>
  <c r="BG500" i="3"/>
  <c r="BE500" i="3"/>
  <c r="T500" i="3"/>
  <c r="R500" i="3"/>
  <c r="P500" i="3"/>
  <c r="BI495" i="3"/>
  <c r="BH495" i="3"/>
  <c r="BG495" i="3"/>
  <c r="BE495" i="3"/>
  <c r="T495" i="3"/>
  <c r="R495" i="3"/>
  <c r="P495" i="3"/>
  <c r="BI488" i="3"/>
  <c r="BH488" i="3"/>
  <c r="BG488" i="3"/>
  <c r="BE488" i="3"/>
  <c r="T488" i="3"/>
  <c r="R488" i="3"/>
  <c r="P488" i="3"/>
  <c r="BI486" i="3"/>
  <c r="BH486" i="3"/>
  <c r="BG486" i="3"/>
  <c r="BE486" i="3"/>
  <c r="T486" i="3"/>
  <c r="R486" i="3"/>
  <c r="P486" i="3"/>
  <c r="BI481" i="3"/>
  <c r="BH481" i="3"/>
  <c r="BG481" i="3"/>
  <c r="BE481" i="3"/>
  <c r="T481" i="3"/>
  <c r="R481" i="3"/>
  <c r="P481" i="3"/>
  <c r="BI478" i="3"/>
  <c r="BH478" i="3"/>
  <c r="BG478" i="3"/>
  <c r="BE478" i="3"/>
  <c r="T478" i="3"/>
  <c r="R478" i="3"/>
  <c r="P478" i="3"/>
  <c r="BI472" i="3"/>
  <c r="BH472" i="3"/>
  <c r="BG472" i="3"/>
  <c r="BE472" i="3"/>
  <c r="T472" i="3"/>
  <c r="R472" i="3"/>
  <c r="P472" i="3"/>
  <c r="BI471" i="3"/>
  <c r="BH471" i="3"/>
  <c r="BG471" i="3"/>
  <c r="BE471" i="3"/>
  <c r="T471" i="3"/>
  <c r="R471" i="3"/>
  <c r="P471" i="3"/>
  <c r="BI466" i="3"/>
  <c r="BH466" i="3"/>
  <c r="BG466" i="3"/>
  <c r="BE466" i="3"/>
  <c r="T466" i="3"/>
  <c r="R466" i="3"/>
  <c r="P466" i="3"/>
  <c r="BI453" i="3"/>
  <c r="BH453" i="3"/>
  <c r="BG453" i="3"/>
  <c r="BE453" i="3"/>
  <c r="T453" i="3"/>
  <c r="R453" i="3"/>
  <c r="P453" i="3"/>
  <c r="BI450" i="3"/>
  <c r="BH450" i="3"/>
  <c r="BG450" i="3"/>
  <c r="BE450" i="3"/>
  <c r="T450" i="3"/>
  <c r="R450" i="3"/>
  <c r="P450" i="3"/>
  <c r="BI444" i="3"/>
  <c r="BH444" i="3"/>
  <c r="BG444" i="3"/>
  <c r="BE444" i="3"/>
  <c r="T444" i="3"/>
  <c r="R444" i="3"/>
  <c r="P444" i="3"/>
  <c r="BI438" i="3"/>
  <c r="BH438" i="3"/>
  <c r="BG438" i="3"/>
  <c r="BE438" i="3"/>
  <c r="T438" i="3"/>
  <c r="R438" i="3"/>
  <c r="P438" i="3"/>
  <c r="BI435" i="3"/>
  <c r="BH435" i="3"/>
  <c r="BG435" i="3"/>
  <c r="BE435" i="3"/>
  <c r="T435" i="3"/>
  <c r="R435" i="3"/>
  <c r="P435" i="3"/>
  <c r="BI434" i="3"/>
  <c r="BH434" i="3"/>
  <c r="BG434" i="3"/>
  <c r="BE434" i="3"/>
  <c r="T434" i="3"/>
  <c r="R434" i="3"/>
  <c r="P434" i="3"/>
  <c r="BI429" i="3"/>
  <c r="BH429" i="3"/>
  <c r="BG429" i="3"/>
  <c r="BE429" i="3"/>
  <c r="T429" i="3"/>
  <c r="R429" i="3"/>
  <c r="P429" i="3"/>
  <c r="BI424" i="3"/>
  <c r="BH424" i="3"/>
  <c r="BG424" i="3"/>
  <c r="BE424" i="3"/>
  <c r="T424" i="3"/>
  <c r="R424" i="3"/>
  <c r="P424" i="3"/>
  <c r="BI419" i="3"/>
  <c r="BH419" i="3"/>
  <c r="BG419" i="3"/>
  <c r="BE419" i="3"/>
  <c r="T419" i="3"/>
  <c r="R419" i="3"/>
  <c r="P419" i="3"/>
  <c r="BI417" i="3"/>
  <c r="BH417" i="3"/>
  <c r="BG417" i="3"/>
  <c r="BE417" i="3"/>
  <c r="T417" i="3"/>
  <c r="R417" i="3"/>
  <c r="P417" i="3"/>
  <c r="BI412" i="3"/>
  <c r="BH412" i="3"/>
  <c r="BG412" i="3"/>
  <c r="BE412" i="3"/>
  <c r="T412" i="3"/>
  <c r="R412" i="3"/>
  <c r="P412" i="3"/>
  <c r="BI408" i="3"/>
  <c r="BH408" i="3"/>
  <c r="BG408" i="3"/>
  <c r="BE408" i="3"/>
  <c r="T408" i="3"/>
  <c r="R408" i="3"/>
  <c r="P408" i="3"/>
  <c r="BI406" i="3"/>
  <c r="BH406" i="3"/>
  <c r="BG406" i="3"/>
  <c r="BE406" i="3"/>
  <c r="T406" i="3"/>
  <c r="R406" i="3"/>
  <c r="P406" i="3"/>
  <c r="BI402" i="3"/>
  <c r="BH402" i="3"/>
  <c r="BG402" i="3"/>
  <c r="BE402" i="3"/>
  <c r="T402" i="3"/>
  <c r="R402" i="3"/>
  <c r="P402" i="3"/>
  <c r="BI399" i="3"/>
  <c r="BH399" i="3"/>
  <c r="BG399" i="3"/>
  <c r="BE399" i="3"/>
  <c r="T399" i="3"/>
  <c r="R399" i="3"/>
  <c r="P399" i="3"/>
  <c r="BI398" i="3"/>
  <c r="BH398" i="3"/>
  <c r="BG398" i="3"/>
  <c r="BE398" i="3"/>
  <c r="T398" i="3"/>
  <c r="R398" i="3"/>
  <c r="P398" i="3"/>
  <c r="BI393" i="3"/>
  <c r="BH393" i="3"/>
  <c r="BG393" i="3"/>
  <c r="BE393" i="3"/>
  <c r="T393" i="3"/>
  <c r="R393" i="3"/>
  <c r="P393" i="3"/>
  <c r="BI382" i="3"/>
  <c r="BH382" i="3"/>
  <c r="BG382" i="3"/>
  <c r="BE382" i="3"/>
  <c r="T382" i="3"/>
  <c r="R382" i="3"/>
  <c r="P382" i="3"/>
  <c r="BI378" i="3"/>
  <c r="BH378" i="3"/>
  <c r="BG378" i="3"/>
  <c r="BE378" i="3"/>
  <c r="T378" i="3"/>
  <c r="R378" i="3"/>
  <c r="P378" i="3"/>
  <c r="BI374" i="3"/>
  <c r="BH374" i="3"/>
  <c r="BG374" i="3"/>
  <c r="BE374" i="3"/>
  <c r="T374" i="3"/>
  <c r="R374" i="3"/>
  <c r="P374" i="3"/>
  <c r="BI369" i="3"/>
  <c r="BH369" i="3"/>
  <c r="BG369" i="3"/>
  <c r="BE369" i="3"/>
  <c r="T369" i="3"/>
  <c r="R369" i="3"/>
  <c r="P369" i="3"/>
  <c r="BI363" i="3"/>
  <c r="BH363" i="3"/>
  <c r="BG363" i="3"/>
  <c r="BE363" i="3"/>
  <c r="T363" i="3"/>
  <c r="R363" i="3"/>
  <c r="P363" i="3"/>
  <c r="BI354" i="3"/>
  <c r="BH354" i="3"/>
  <c r="BG354" i="3"/>
  <c r="BE354" i="3"/>
  <c r="T354" i="3"/>
  <c r="R354" i="3"/>
  <c r="P354" i="3"/>
  <c r="BI352" i="3"/>
  <c r="BH352" i="3"/>
  <c r="BG352" i="3"/>
  <c r="BE352" i="3"/>
  <c r="T352" i="3"/>
  <c r="R352" i="3"/>
  <c r="P352" i="3"/>
  <c r="BI345" i="3"/>
  <c r="BH345" i="3"/>
  <c r="BG345" i="3"/>
  <c r="BE345" i="3"/>
  <c r="T345" i="3"/>
  <c r="R345" i="3"/>
  <c r="P345" i="3"/>
  <c r="BI341" i="3"/>
  <c r="BH341" i="3"/>
  <c r="BG341" i="3"/>
  <c r="BE341" i="3"/>
  <c r="T341" i="3"/>
  <c r="R341" i="3"/>
  <c r="P341" i="3"/>
  <c r="BI334" i="3"/>
  <c r="BH334" i="3"/>
  <c r="BG334" i="3"/>
  <c r="BE334" i="3"/>
  <c r="T334" i="3"/>
  <c r="R334" i="3"/>
  <c r="P334" i="3"/>
  <c r="BI332" i="3"/>
  <c r="BH332" i="3"/>
  <c r="BG332" i="3"/>
  <c r="BE332" i="3"/>
  <c r="T332" i="3"/>
  <c r="R332" i="3"/>
  <c r="P332" i="3"/>
  <c r="BI328" i="3"/>
  <c r="BH328" i="3"/>
  <c r="BG328" i="3"/>
  <c r="BE328" i="3"/>
  <c r="T328" i="3"/>
  <c r="R328" i="3"/>
  <c r="P328" i="3"/>
  <c r="BI326" i="3"/>
  <c r="BH326" i="3"/>
  <c r="BG326" i="3"/>
  <c r="BE326" i="3"/>
  <c r="T326" i="3"/>
  <c r="R326" i="3"/>
  <c r="P326" i="3"/>
  <c r="BI324" i="3"/>
  <c r="BH324" i="3"/>
  <c r="BG324" i="3"/>
  <c r="BE324" i="3"/>
  <c r="T324" i="3"/>
  <c r="R324" i="3"/>
  <c r="P324" i="3"/>
  <c r="BI316" i="3"/>
  <c r="BH316" i="3"/>
  <c r="BG316" i="3"/>
  <c r="BE316" i="3"/>
  <c r="T316" i="3"/>
  <c r="R316" i="3"/>
  <c r="P316" i="3"/>
  <c r="BI311" i="3"/>
  <c r="BH311" i="3"/>
  <c r="BG311" i="3"/>
  <c r="BE311" i="3"/>
  <c r="T311" i="3"/>
  <c r="R311" i="3"/>
  <c r="P311" i="3"/>
  <c r="BI304" i="3"/>
  <c r="BH304" i="3"/>
  <c r="BG304" i="3"/>
  <c r="BE304" i="3"/>
  <c r="T304" i="3"/>
  <c r="R304" i="3"/>
  <c r="P304" i="3"/>
  <c r="BI300" i="3"/>
  <c r="BH300" i="3"/>
  <c r="BG300" i="3"/>
  <c r="BE300" i="3"/>
  <c r="T300" i="3"/>
  <c r="R300" i="3"/>
  <c r="P300" i="3"/>
  <c r="BI295" i="3"/>
  <c r="BH295" i="3"/>
  <c r="BG295" i="3"/>
  <c r="BE295" i="3"/>
  <c r="T295" i="3"/>
  <c r="R295" i="3"/>
  <c r="P295" i="3"/>
  <c r="BI288" i="3"/>
  <c r="BH288" i="3"/>
  <c r="BG288" i="3"/>
  <c r="BE288" i="3"/>
  <c r="T288" i="3"/>
  <c r="R288" i="3"/>
  <c r="P288" i="3"/>
  <c r="BI284" i="3"/>
  <c r="BH284" i="3"/>
  <c r="BG284" i="3"/>
  <c r="BE284" i="3"/>
  <c r="T284" i="3"/>
  <c r="R284" i="3"/>
  <c r="P284" i="3"/>
  <c r="BI270" i="3"/>
  <c r="BH270" i="3"/>
  <c r="BG270" i="3"/>
  <c r="BE270" i="3"/>
  <c r="T270" i="3"/>
  <c r="R270" i="3"/>
  <c r="P270" i="3"/>
  <c r="BI266" i="3"/>
  <c r="BH266" i="3"/>
  <c r="BG266" i="3"/>
  <c r="BE266" i="3"/>
  <c r="T266" i="3"/>
  <c r="T265" i="3"/>
  <c r="R266" i="3"/>
  <c r="R265" i="3"/>
  <c r="P266" i="3"/>
  <c r="P265" i="3" s="1"/>
  <c r="BI258" i="3"/>
  <c r="BH258" i="3"/>
  <c r="BG258" i="3"/>
  <c r="BE258" i="3"/>
  <c r="T258" i="3"/>
  <c r="R258" i="3"/>
  <c r="P258" i="3"/>
  <c r="BI255" i="3"/>
  <c r="BH255" i="3"/>
  <c r="BG255" i="3"/>
  <c r="BE255" i="3"/>
  <c r="T255" i="3"/>
  <c r="R255" i="3"/>
  <c r="P255" i="3"/>
  <c r="BI253" i="3"/>
  <c r="BH253" i="3"/>
  <c r="BG253" i="3"/>
  <c r="BE253" i="3"/>
  <c r="T253" i="3"/>
  <c r="R253" i="3"/>
  <c r="P253" i="3"/>
  <c r="BI251" i="3"/>
  <c r="BH251" i="3"/>
  <c r="BG251" i="3"/>
  <c r="BE251" i="3"/>
  <c r="T251" i="3"/>
  <c r="R251" i="3"/>
  <c r="P251" i="3"/>
  <c r="BI246" i="3"/>
  <c r="BH246" i="3"/>
  <c r="BG246" i="3"/>
  <c r="BE246" i="3"/>
  <c r="T246" i="3"/>
  <c r="R246" i="3"/>
  <c r="P246" i="3"/>
  <c r="BI244" i="3"/>
  <c r="BH244" i="3"/>
  <c r="BG244" i="3"/>
  <c r="BE244" i="3"/>
  <c r="T244" i="3"/>
  <c r="R244" i="3"/>
  <c r="P244" i="3"/>
  <c r="BI242" i="3"/>
  <c r="BH242" i="3"/>
  <c r="BG242" i="3"/>
  <c r="BE242" i="3"/>
  <c r="T242" i="3"/>
  <c r="R242" i="3"/>
  <c r="P242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29" i="3"/>
  <c r="BH229" i="3"/>
  <c r="BG229" i="3"/>
  <c r="BE229" i="3"/>
  <c r="T229" i="3"/>
  <c r="R229" i="3"/>
  <c r="P229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05" i="3"/>
  <c r="BH205" i="3"/>
  <c r="BG205" i="3"/>
  <c r="BE205" i="3"/>
  <c r="T205" i="3"/>
  <c r="R205" i="3"/>
  <c r="P205" i="3"/>
  <c r="BI200" i="3"/>
  <c r="BH200" i="3"/>
  <c r="BG200" i="3"/>
  <c r="BE200" i="3"/>
  <c r="T200" i="3"/>
  <c r="R200" i="3"/>
  <c r="P200" i="3"/>
  <c r="BI195" i="3"/>
  <c r="BH195" i="3"/>
  <c r="BG195" i="3"/>
  <c r="BE195" i="3"/>
  <c r="T195" i="3"/>
  <c r="R195" i="3"/>
  <c r="P195" i="3"/>
  <c r="BI186" i="3"/>
  <c r="BH186" i="3"/>
  <c r="BG186" i="3"/>
  <c r="BE186" i="3"/>
  <c r="T186" i="3"/>
  <c r="R186" i="3"/>
  <c r="P186" i="3"/>
  <c r="BI181" i="3"/>
  <c r="BH181" i="3"/>
  <c r="BG181" i="3"/>
  <c r="BE181" i="3"/>
  <c r="T181" i="3"/>
  <c r="R181" i="3"/>
  <c r="P181" i="3"/>
  <c r="BI176" i="3"/>
  <c r="BH176" i="3"/>
  <c r="BG176" i="3"/>
  <c r="BE176" i="3"/>
  <c r="T176" i="3"/>
  <c r="R176" i="3"/>
  <c r="P176" i="3"/>
  <c r="BI171" i="3"/>
  <c r="BH171" i="3"/>
  <c r="BG171" i="3"/>
  <c r="BE171" i="3"/>
  <c r="T171" i="3"/>
  <c r="R171" i="3"/>
  <c r="P171" i="3"/>
  <c r="BI166" i="3"/>
  <c r="BH166" i="3"/>
  <c r="BG166" i="3"/>
  <c r="BE166" i="3"/>
  <c r="T166" i="3"/>
  <c r="R166" i="3"/>
  <c r="P166" i="3"/>
  <c r="BI161" i="3"/>
  <c r="BH161" i="3"/>
  <c r="BG161" i="3"/>
  <c r="BE161" i="3"/>
  <c r="T161" i="3"/>
  <c r="R161" i="3"/>
  <c r="P161" i="3"/>
  <c r="BI156" i="3"/>
  <c r="BH156" i="3"/>
  <c r="BG156" i="3"/>
  <c r="BE156" i="3"/>
  <c r="T156" i="3"/>
  <c r="R156" i="3"/>
  <c r="P156" i="3"/>
  <c r="BI150" i="3"/>
  <c r="BH150" i="3"/>
  <c r="BG150" i="3"/>
  <c r="BE150" i="3"/>
  <c r="T150" i="3"/>
  <c r="R150" i="3"/>
  <c r="P150" i="3"/>
  <c r="BI144" i="3"/>
  <c r="BH144" i="3"/>
  <c r="BG144" i="3"/>
  <c r="BE144" i="3"/>
  <c r="T144" i="3"/>
  <c r="R144" i="3"/>
  <c r="P144" i="3"/>
  <c r="BI130" i="3"/>
  <c r="BH130" i="3"/>
  <c r="BG130" i="3"/>
  <c r="BE130" i="3"/>
  <c r="T130" i="3"/>
  <c r="R130" i="3"/>
  <c r="P130" i="3"/>
  <c r="BI128" i="3"/>
  <c r="BH128" i="3"/>
  <c r="BG128" i="3"/>
  <c r="BE128" i="3"/>
  <c r="T128" i="3"/>
  <c r="R128" i="3"/>
  <c r="P128" i="3"/>
  <c r="BI123" i="3"/>
  <c r="BH123" i="3"/>
  <c r="BG123" i="3"/>
  <c r="BE123" i="3"/>
  <c r="T123" i="3"/>
  <c r="R123" i="3"/>
  <c r="P123" i="3"/>
  <c r="BI121" i="3"/>
  <c r="BH121" i="3"/>
  <c r="BG121" i="3"/>
  <c r="BE121" i="3"/>
  <c r="T121" i="3"/>
  <c r="R121" i="3"/>
  <c r="P121" i="3"/>
  <c r="BI116" i="3"/>
  <c r="BH116" i="3"/>
  <c r="BG116" i="3"/>
  <c r="BE116" i="3"/>
  <c r="T116" i="3"/>
  <c r="R116" i="3"/>
  <c r="P116" i="3"/>
  <c r="BI111" i="3"/>
  <c r="BH111" i="3"/>
  <c r="BG111" i="3"/>
  <c r="BE111" i="3"/>
  <c r="T111" i="3"/>
  <c r="R111" i="3"/>
  <c r="P111" i="3"/>
  <c r="BI105" i="3"/>
  <c r="BH105" i="3"/>
  <c r="BG105" i="3"/>
  <c r="BE105" i="3"/>
  <c r="T105" i="3"/>
  <c r="T104" i="3"/>
  <c r="R105" i="3"/>
  <c r="R104" i="3"/>
  <c r="P105" i="3"/>
  <c r="P104" i="3" s="1"/>
  <c r="J98" i="3"/>
  <c r="F98" i="3"/>
  <c r="F96" i="3"/>
  <c r="E94" i="3"/>
  <c r="J58" i="3"/>
  <c r="F58" i="3"/>
  <c r="F56" i="3"/>
  <c r="E54" i="3"/>
  <c r="J26" i="3"/>
  <c r="E26" i="3"/>
  <c r="J99" i="3" s="1"/>
  <c r="J25" i="3"/>
  <c r="J20" i="3"/>
  <c r="E20" i="3"/>
  <c r="F59" i="3" s="1"/>
  <c r="J19" i="3"/>
  <c r="J14" i="3"/>
  <c r="J96" i="3"/>
  <c r="E7" i="3"/>
  <c r="E50" i="3"/>
  <c r="J39" i="2"/>
  <c r="J38" i="2"/>
  <c r="AY56" i="1" s="1"/>
  <c r="J37" i="2"/>
  <c r="AX56" i="1"/>
  <c r="BI732" i="2"/>
  <c r="BH732" i="2"/>
  <c r="BG732" i="2"/>
  <c r="BE732" i="2"/>
  <c r="T732" i="2"/>
  <c r="R732" i="2"/>
  <c r="P732" i="2"/>
  <c r="BI727" i="2"/>
  <c r="BH727" i="2"/>
  <c r="BG727" i="2"/>
  <c r="BE727" i="2"/>
  <c r="T727" i="2"/>
  <c r="R727" i="2"/>
  <c r="P727" i="2"/>
  <c r="BI724" i="2"/>
  <c r="BH724" i="2"/>
  <c r="BG724" i="2"/>
  <c r="BE724" i="2"/>
  <c r="T724" i="2"/>
  <c r="R724" i="2"/>
  <c r="P724" i="2"/>
  <c r="BI720" i="2"/>
  <c r="BH720" i="2"/>
  <c r="BG720" i="2"/>
  <c r="BE720" i="2"/>
  <c r="T720" i="2"/>
  <c r="R720" i="2"/>
  <c r="P720" i="2"/>
  <c r="BI715" i="2"/>
  <c r="BH715" i="2"/>
  <c r="BG715" i="2"/>
  <c r="BE715" i="2"/>
  <c r="T715" i="2"/>
  <c r="R715" i="2"/>
  <c r="P715" i="2"/>
  <c r="BI709" i="2"/>
  <c r="BH709" i="2"/>
  <c r="BG709" i="2"/>
  <c r="BE709" i="2"/>
  <c r="T709" i="2"/>
  <c r="R709" i="2"/>
  <c r="P709" i="2"/>
  <c r="BI707" i="2"/>
  <c r="BH707" i="2"/>
  <c r="BG707" i="2"/>
  <c r="BE707" i="2"/>
  <c r="T707" i="2"/>
  <c r="R707" i="2"/>
  <c r="P707" i="2"/>
  <c r="BI705" i="2"/>
  <c r="BH705" i="2"/>
  <c r="BG705" i="2"/>
  <c r="BE705" i="2"/>
  <c r="T705" i="2"/>
  <c r="R705" i="2"/>
  <c r="P705" i="2"/>
  <c r="BI700" i="2"/>
  <c r="BH700" i="2"/>
  <c r="BG700" i="2"/>
  <c r="BE700" i="2"/>
  <c r="T700" i="2"/>
  <c r="R700" i="2"/>
  <c r="P700" i="2"/>
  <c r="BI695" i="2"/>
  <c r="BH695" i="2"/>
  <c r="BG695" i="2"/>
  <c r="BE695" i="2"/>
  <c r="T695" i="2"/>
  <c r="R695" i="2"/>
  <c r="P695" i="2"/>
  <c r="BI690" i="2"/>
  <c r="BH690" i="2"/>
  <c r="BG690" i="2"/>
  <c r="BE690" i="2"/>
  <c r="T690" i="2"/>
  <c r="R690" i="2"/>
  <c r="P690" i="2"/>
  <c r="BI685" i="2"/>
  <c r="BH685" i="2"/>
  <c r="BG685" i="2"/>
  <c r="BE685" i="2"/>
  <c r="T685" i="2"/>
  <c r="R685" i="2"/>
  <c r="P685" i="2"/>
  <c r="BI682" i="2"/>
  <c r="BH682" i="2"/>
  <c r="BG682" i="2"/>
  <c r="BE682" i="2"/>
  <c r="T682" i="2"/>
  <c r="R682" i="2"/>
  <c r="P682" i="2"/>
  <c r="BI674" i="2"/>
  <c r="BH674" i="2"/>
  <c r="BG674" i="2"/>
  <c r="BE674" i="2"/>
  <c r="T674" i="2"/>
  <c r="R674" i="2"/>
  <c r="P674" i="2"/>
  <c r="BI670" i="2"/>
  <c r="BH670" i="2"/>
  <c r="BG670" i="2"/>
  <c r="BE670" i="2"/>
  <c r="T670" i="2"/>
  <c r="R670" i="2"/>
  <c r="P670" i="2"/>
  <c r="BI666" i="2"/>
  <c r="BH666" i="2"/>
  <c r="BG666" i="2"/>
  <c r="BE666" i="2"/>
  <c r="T666" i="2"/>
  <c r="R666" i="2"/>
  <c r="P666" i="2"/>
  <c r="BI662" i="2"/>
  <c r="BH662" i="2"/>
  <c r="BG662" i="2"/>
  <c r="BE662" i="2"/>
  <c r="T662" i="2"/>
  <c r="R662" i="2"/>
  <c r="P662" i="2"/>
  <c r="BI661" i="2"/>
  <c r="BH661" i="2"/>
  <c r="BG661" i="2"/>
  <c r="BE661" i="2"/>
  <c r="T661" i="2"/>
  <c r="R661" i="2"/>
  <c r="P661" i="2"/>
  <c r="BI656" i="2"/>
  <c r="BH656" i="2"/>
  <c r="BG656" i="2"/>
  <c r="BE656" i="2"/>
  <c r="T656" i="2"/>
  <c r="R656" i="2"/>
  <c r="P656" i="2"/>
  <c r="BI652" i="2"/>
  <c r="BH652" i="2"/>
  <c r="BG652" i="2"/>
  <c r="BE652" i="2"/>
  <c r="T652" i="2"/>
  <c r="R652" i="2"/>
  <c r="P652" i="2"/>
  <c r="BI648" i="2"/>
  <c r="BH648" i="2"/>
  <c r="BG648" i="2"/>
  <c r="BE648" i="2"/>
  <c r="T648" i="2"/>
  <c r="R648" i="2"/>
  <c r="P648" i="2"/>
  <c r="BI644" i="2"/>
  <c r="BH644" i="2"/>
  <c r="BG644" i="2"/>
  <c r="BE644" i="2"/>
  <c r="T644" i="2"/>
  <c r="R644" i="2"/>
  <c r="P644" i="2"/>
  <c r="BI640" i="2"/>
  <c r="BH640" i="2"/>
  <c r="BG640" i="2"/>
  <c r="BE640" i="2"/>
  <c r="T640" i="2"/>
  <c r="R640" i="2"/>
  <c r="P640" i="2"/>
  <c r="BI636" i="2"/>
  <c r="BH636" i="2"/>
  <c r="BG636" i="2"/>
  <c r="BE636" i="2"/>
  <c r="T636" i="2"/>
  <c r="R636" i="2"/>
  <c r="P636" i="2"/>
  <c r="BI630" i="2"/>
  <c r="BH630" i="2"/>
  <c r="BG630" i="2"/>
  <c r="BE630" i="2"/>
  <c r="T630" i="2"/>
  <c r="R630" i="2"/>
  <c r="P630" i="2"/>
  <c r="BI621" i="2"/>
  <c r="BH621" i="2"/>
  <c r="BG621" i="2"/>
  <c r="BE621" i="2"/>
  <c r="T621" i="2"/>
  <c r="R621" i="2"/>
  <c r="P621" i="2"/>
  <c r="BI615" i="2"/>
  <c r="BH615" i="2"/>
  <c r="BG615" i="2"/>
  <c r="BE615" i="2"/>
  <c r="T615" i="2"/>
  <c r="R615" i="2"/>
  <c r="P615" i="2"/>
  <c r="BI612" i="2"/>
  <c r="BH612" i="2"/>
  <c r="BG612" i="2"/>
  <c r="BE612" i="2"/>
  <c r="T612" i="2"/>
  <c r="R612" i="2"/>
  <c r="P612" i="2"/>
  <c r="BI607" i="2"/>
  <c r="BH607" i="2"/>
  <c r="BG607" i="2"/>
  <c r="BE607" i="2"/>
  <c r="T607" i="2"/>
  <c r="R607" i="2"/>
  <c r="P607" i="2"/>
  <c r="BI601" i="2"/>
  <c r="BH601" i="2"/>
  <c r="BG601" i="2"/>
  <c r="BE601" i="2"/>
  <c r="T601" i="2"/>
  <c r="R601" i="2"/>
  <c r="P601" i="2"/>
  <c r="BI595" i="2"/>
  <c r="BH595" i="2"/>
  <c r="BG595" i="2"/>
  <c r="BE595" i="2"/>
  <c r="T595" i="2"/>
  <c r="R595" i="2"/>
  <c r="P595" i="2"/>
  <c r="BI590" i="2"/>
  <c r="BH590" i="2"/>
  <c r="BG590" i="2"/>
  <c r="BE590" i="2"/>
  <c r="T590" i="2"/>
  <c r="R590" i="2"/>
  <c r="P590" i="2"/>
  <c r="BI585" i="2"/>
  <c r="BH585" i="2"/>
  <c r="BG585" i="2"/>
  <c r="BE585" i="2"/>
  <c r="T585" i="2"/>
  <c r="R585" i="2"/>
  <c r="P585" i="2"/>
  <c r="BI580" i="2"/>
  <c r="BH580" i="2"/>
  <c r="BG580" i="2"/>
  <c r="BE580" i="2"/>
  <c r="T580" i="2"/>
  <c r="R580" i="2"/>
  <c r="P580" i="2"/>
  <c r="BI570" i="2"/>
  <c r="BH570" i="2"/>
  <c r="BG570" i="2"/>
  <c r="BE570" i="2"/>
  <c r="T570" i="2"/>
  <c r="R570" i="2"/>
  <c r="P570" i="2"/>
  <c r="BI565" i="2"/>
  <c r="BH565" i="2"/>
  <c r="BG565" i="2"/>
  <c r="BE565" i="2"/>
  <c r="T565" i="2"/>
  <c r="R565" i="2"/>
  <c r="P565" i="2"/>
  <c r="BI560" i="2"/>
  <c r="BH560" i="2"/>
  <c r="BG560" i="2"/>
  <c r="BE560" i="2"/>
  <c r="T560" i="2"/>
  <c r="R560" i="2"/>
  <c r="P560" i="2"/>
  <c r="BI556" i="2"/>
  <c r="BH556" i="2"/>
  <c r="BG556" i="2"/>
  <c r="BE556" i="2"/>
  <c r="T556" i="2"/>
  <c r="R556" i="2"/>
  <c r="P556" i="2"/>
  <c r="BI552" i="2"/>
  <c r="BH552" i="2"/>
  <c r="BG552" i="2"/>
  <c r="BE552" i="2"/>
  <c r="T552" i="2"/>
  <c r="T551" i="2" s="1"/>
  <c r="R552" i="2"/>
  <c r="R551" i="2"/>
  <c r="P552" i="2"/>
  <c r="P551" i="2"/>
  <c r="BI545" i="2"/>
  <c r="BH545" i="2"/>
  <c r="BG545" i="2"/>
  <c r="BE545" i="2"/>
  <c r="T545" i="2"/>
  <c r="R545" i="2"/>
  <c r="P545" i="2"/>
  <c r="BI543" i="2"/>
  <c r="BH543" i="2"/>
  <c r="BG543" i="2"/>
  <c r="BE543" i="2"/>
  <c r="T543" i="2"/>
  <c r="R543" i="2"/>
  <c r="P543" i="2"/>
  <c r="BI541" i="2"/>
  <c r="BH541" i="2"/>
  <c r="BG541" i="2"/>
  <c r="BE541" i="2"/>
  <c r="T541" i="2"/>
  <c r="R541" i="2"/>
  <c r="P541" i="2"/>
  <c r="BI536" i="2"/>
  <c r="BH536" i="2"/>
  <c r="BG536" i="2"/>
  <c r="BE536" i="2"/>
  <c r="T536" i="2"/>
  <c r="R536" i="2"/>
  <c r="P536" i="2"/>
  <c r="BI534" i="2"/>
  <c r="BH534" i="2"/>
  <c r="BG534" i="2"/>
  <c r="BE534" i="2"/>
  <c r="T534" i="2"/>
  <c r="R534" i="2"/>
  <c r="P534" i="2"/>
  <c r="BI532" i="2"/>
  <c r="BH532" i="2"/>
  <c r="BG532" i="2"/>
  <c r="BE532" i="2"/>
  <c r="T532" i="2"/>
  <c r="R532" i="2"/>
  <c r="P532" i="2"/>
  <c r="BI526" i="2"/>
  <c r="BH526" i="2"/>
  <c r="BG526" i="2"/>
  <c r="BE526" i="2"/>
  <c r="T526" i="2"/>
  <c r="R526" i="2"/>
  <c r="P526" i="2"/>
  <c r="BI523" i="2"/>
  <c r="BH523" i="2"/>
  <c r="BG523" i="2"/>
  <c r="BE523" i="2"/>
  <c r="T523" i="2"/>
  <c r="R523" i="2"/>
  <c r="P523" i="2"/>
  <c r="BI520" i="2"/>
  <c r="BH520" i="2"/>
  <c r="BG520" i="2"/>
  <c r="BE520" i="2"/>
  <c r="T520" i="2"/>
  <c r="R520" i="2"/>
  <c r="P520" i="2"/>
  <c r="BI513" i="2"/>
  <c r="BH513" i="2"/>
  <c r="BG513" i="2"/>
  <c r="BE513" i="2"/>
  <c r="T513" i="2"/>
  <c r="R513" i="2"/>
  <c r="P513" i="2"/>
  <c r="BI509" i="2"/>
  <c r="BH509" i="2"/>
  <c r="BG509" i="2"/>
  <c r="BE509" i="2"/>
  <c r="T509" i="2"/>
  <c r="R509" i="2"/>
  <c r="P509" i="2"/>
  <c r="BI463" i="2"/>
  <c r="BH463" i="2"/>
  <c r="BG463" i="2"/>
  <c r="BE463" i="2"/>
  <c r="T463" i="2"/>
  <c r="R463" i="2"/>
  <c r="P463" i="2"/>
  <c r="BI458" i="2"/>
  <c r="BH458" i="2"/>
  <c r="BG458" i="2"/>
  <c r="BE458" i="2"/>
  <c r="T458" i="2"/>
  <c r="R458" i="2"/>
  <c r="P458" i="2"/>
  <c r="BI453" i="2"/>
  <c r="BH453" i="2"/>
  <c r="BG453" i="2"/>
  <c r="BE453" i="2"/>
  <c r="T453" i="2"/>
  <c r="R453" i="2"/>
  <c r="P453" i="2"/>
  <c r="BI446" i="2"/>
  <c r="BH446" i="2"/>
  <c r="BG446" i="2"/>
  <c r="BE446" i="2"/>
  <c r="T446" i="2"/>
  <c r="R446" i="2"/>
  <c r="P446" i="2"/>
  <c r="BI440" i="2"/>
  <c r="BH440" i="2"/>
  <c r="BG440" i="2"/>
  <c r="BE440" i="2"/>
  <c r="T440" i="2"/>
  <c r="R440" i="2"/>
  <c r="P440" i="2"/>
  <c r="BI434" i="2"/>
  <c r="BH434" i="2"/>
  <c r="BG434" i="2"/>
  <c r="BE434" i="2"/>
  <c r="T434" i="2"/>
  <c r="R434" i="2"/>
  <c r="P434" i="2"/>
  <c r="BI429" i="2"/>
  <c r="BH429" i="2"/>
  <c r="BG429" i="2"/>
  <c r="BE429" i="2"/>
  <c r="T429" i="2"/>
  <c r="R429" i="2"/>
  <c r="P429" i="2"/>
  <c r="BI427" i="2"/>
  <c r="BH427" i="2"/>
  <c r="BG427" i="2"/>
  <c r="BE427" i="2"/>
  <c r="T427" i="2"/>
  <c r="R427" i="2"/>
  <c r="P427" i="2"/>
  <c r="BI425" i="2"/>
  <c r="BH425" i="2"/>
  <c r="BG425" i="2"/>
  <c r="BE425" i="2"/>
  <c r="T425" i="2"/>
  <c r="R425" i="2"/>
  <c r="P425" i="2"/>
  <c r="BI423" i="2"/>
  <c r="BH423" i="2"/>
  <c r="BG423" i="2"/>
  <c r="BE423" i="2"/>
  <c r="T423" i="2"/>
  <c r="R423" i="2"/>
  <c r="P423" i="2"/>
  <c r="BI422" i="2"/>
  <c r="BH422" i="2"/>
  <c r="BG422" i="2"/>
  <c r="BE422" i="2"/>
  <c r="T422" i="2"/>
  <c r="R422" i="2"/>
  <c r="P422" i="2"/>
  <c r="BI420" i="2"/>
  <c r="BH420" i="2"/>
  <c r="BG420" i="2"/>
  <c r="BE420" i="2"/>
  <c r="T420" i="2"/>
  <c r="R420" i="2"/>
  <c r="P420" i="2"/>
  <c r="BI415" i="2"/>
  <c r="BH415" i="2"/>
  <c r="BG415" i="2"/>
  <c r="BE415" i="2"/>
  <c r="T415" i="2"/>
  <c r="R415" i="2"/>
  <c r="P415" i="2"/>
  <c r="BI410" i="2"/>
  <c r="BH410" i="2"/>
  <c r="BG410" i="2"/>
  <c r="BE410" i="2"/>
  <c r="T410" i="2"/>
  <c r="R410" i="2"/>
  <c r="P410" i="2"/>
  <c r="BI404" i="2"/>
  <c r="BH404" i="2"/>
  <c r="BG404" i="2"/>
  <c r="BE404" i="2"/>
  <c r="T404" i="2"/>
  <c r="R404" i="2"/>
  <c r="P404" i="2"/>
  <c r="BI399" i="2"/>
  <c r="BH399" i="2"/>
  <c r="BG399" i="2"/>
  <c r="BE399" i="2"/>
  <c r="T399" i="2"/>
  <c r="R399" i="2"/>
  <c r="P399" i="2"/>
  <c r="BI397" i="2"/>
  <c r="BH397" i="2"/>
  <c r="BG397" i="2"/>
  <c r="BE397" i="2"/>
  <c r="T397" i="2"/>
  <c r="R397" i="2"/>
  <c r="P397" i="2"/>
  <c r="BI392" i="2"/>
  <c r="BH392" i="2"/>
  <c r="BG392" i="2"/>
  <c r="BE392" i="2"/>
  <c r="T392" i="2"/>
  <c r="R392" i="2"/>
  <c r="P392" i="2"/>
  <c r="BI388" i="2"/>
  <c r="BH388" i="2"/>
  <c r="BG388" i="2"/>
  <c r="BE388" i="2"/>
  <c r="T388" i="2"/>
  <c r="R388" i="2"/>
  <c r="P388" i="2"/>
  <c r="BI376" i="2"/>
  <c r="BH376" i="2"/>
  <c r="BG376" i="2"/>
  <c r="BE376" i="2"/>
  <c r="T376" i="2"/>
  <c r="R376" i="2"/>
  <c r="P376" i="2"/>
  <c r="BI372" i="2"/>
  <c r="BH372" i="2"/>
  <c r="BG372" i="2"/>
  <c r="BE372" i="2"/>
  <c r="T372" i="2"/>
  <c r="R372" i="2"/>
  <c r="P372" i="2"/>
  <c r="BI370" i="2"/>
  <c r="BH370" i="2"/>
  <c r="BG370" i="2"/>
  <c r="BE370" i="2"/>
  <c r="T370" i="2"/>
  <c r="R370" i="2"/>
  <c r="P370" i="2"/>
  <c r="BI360" i="2"/>
  <c r="BH360" i="2"/>
  <c r="BG360" i="2"/>
  <c r="BE360" i="2"/>
  <c r="T360" i="2"/>
  <c r="R360" i="2"/>
  <c r="P360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295" i="2"/>
  <c r="BH295" i="2"/>
  <c r="BG295" i="2"/>
  <c r="BE295" i="2"/>
  <c r="T295" i="2"/>
  <c r="R295" i="2"/>
  <c r="P295" i="2"/>
  <c r="BI271" i="2"/>
  <c r="BH271" i="2"/>
  <c r="BG271" i="2"/>
  <c r="BE271" i="2"/>
  <c r="T271" i="2"/>
  <c r="R271" i="2"/>
  <c r="P271" i="2"/>
  <c r="BI269" i="2"/>
  <c r="BH269" i="2"/>
  <c r="BG269" i="2"/>
  <c r="BE269" i="2"/>
  <c r="T269" i="2"/>
  <c r="R269" i="2"/>
  <c r="P269" i="2"/>
  <c r="BI242" i="2"/>
  <c r="BH242" i="2"/>
  <c r="BG242" i="2"/>
  <c r="BE242" i="2"/>
  <c r="T242" i="2"/>
  <c r="R242" i="2"/>
  <c r="P242" i="2"/>
  <c r="BI238" i="2"/>
  <c r="BH238" i="2"/>
  <c r="BG238" i="2"/>
  <c r="BE238" i="2"/>
  <c r="T238" i="2"/>
  <c r="R238" i="2"/>
  <c r="P238" i="2"/>
  <c r="BI230" i="2"/>
  <c r="BH230" i="2"/>
  <c r="BG230" i="2"/>
  <c r="BE230" i="2"/>
  <c r="T230" i="2"/>
  <c r="R230" i="2"/>
  <c r="P230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87" i="2"/>
  <c r="BH187" i="2"/>
  <c r="BG187" i="2"/>
  <c r="BE187" i="2"/>
  <c r="T187" i="2"/>
  <c r="R187" i="2"/>
  <c r="P187" i="2"/>
  <c r="BI183" i="2"/>
  <c r="BH183" i="2"/>
  <c r="BG183" i="2"/>
  <c r="BE183" i="2"/>
  <c r="T183" i="2"/>
  <c r="R183" i="2"/>
  <c r="P183" i="2"/>
  <c r="BI178" i="2"/>
  <c r="BH178" i="2"/>
  <c r="BG178" i="2"/>
  <c r="BE178" i="2"/>
  <c r="T178" i="2"/>
  <c r="R178" i="2"/>
  <c r="P178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1" i="2"/>
  <c r="BH161" i="2"/>
  <c r="BG161" i="2"/>
  <c r="BE161" i="2"/>
  <c r="T161" i="2"/>
  <c r="R161" i="2"/>
  <c r="P161" i="2"/>
  <c r="BI116" i="2"/>
  <c r="BH116" i="2"/>
  <c r="BG116" i="2"/>
  <c r="BE116" i="2"/>
  <c r="T116" i="2"/>
  <c r="R116" i="2"/>
  <c r="P116" i="2"/>
  <c r="BI99" i="2"/>
  <c r="BH99" i="2"/>
  <c r="BG99" i="2"/>
  <c r="BE99" i="2"/>
  <c r="T99" i="2"/>
  <c r="R99" i="2"/>
  <c r="P99" i="2"/>
  <c r="J92" i="2"/>
  <c r="F92" i="2"/>
  <c r="F90" i="2"/>
  <c r="E88" i="2"/>
  <c r="J58" i="2"/>
  <c r="F58" i="2"/>
  <c r="F56" i="2"/>
  <c r="E54" i="2"/>
  <c r="J26" i="2"/>
  <c r="E26" i="2"/>
  <c r="J59" i="2" s="1"/>
  <c r="J25" i="2"/>
  <c r="J20" i="2"/>
  <c r="E20" i="2"/>
  <c r="F59" i="2"/>
  <c r="J19" i="2"/>
  <c r="J14" i="2"/>
  <c r="J56" i="2" s="1"/>
  <c r="E7" i="2"/>
  <c r="E84" i="2"/>
  <c r="L50" i="1"/>
  <c r="AM50" i="1"/>
  <c r="AM49" i="1"/>
  <c r="L49" i="1"/>
  <c r="AM47" i="1"/>
  <c r="L47" i="1"/>
  <c r="L45" i="1"/>
  <c r="L44" i="1"/>
  <c r="J523" i="2"/>
  <c r="J682" i="2"/>
  <c r="BK682" i="2"/>
  <c r="J284" i="3"/>
  <c r="BK533" i="3"/>
  <c r="J130" i="3"/>
  <c r="BK222" i="3"/>
  <c r="J200" i="3"/>
  <c r="BK590" i="2"/>
  <c r="J601" i="2"/>
  <c r="BK392" i="2"/>
  <c r="BK453" i="2"/>
  <c r="BK450" i="3"/>
  <c r="J471" i="3"/>
  <c r="BK382" i="3"/>
  <c r="J166" i="3"/>
  <c r="J244" i="3"/>
  <c r="BK165" i="4"/>
  <c r="BK143" i="4"/>
  <c r="BK621" i="2"/>
  <c r="BK700" i="2"/>
  <c r="J218" i="3"/>
  <c r="BK406" i="3"/>
  <c r="J508" i="3"/>
  <c r="BK118" i="4"/>
  <c r="J570" i="2"/>
  <c r="BK666" i="2"/>
  <c r="J690" i="2"/>
  <c r="J541" i="3"/>
  <c r="J255" i="3"/>
  <c r="BK176" i="3"/>
  <c r="J520" i="3"/>
  <c r="J191" i="4"/>
  <c r="BK171" i="2"/>
  <c r="BK440" i="2"/>
  <c r="BK253" i="3"/>
  <c r="BK417" i="3"/>
  <c r="BK372" i="2"/>
  <c r="J700" i="2"/>
  <c r="J238" i="2"/>
  <c r="J271" i="2"/>
  <c r="J450" i="3"/>
  <c r="BK352" i="3"/>
  <c r="J212" i="4"/>
  <c r="BK219" i="4"/>
  <c r="J670" i="2"/>
  <c r="BK195" i="2"/>
  <c r="J187" i="2"/>
  <c r="BK206" i="2"/>
  <c r="BK434" i="3"/>
  <c r="BK150" i="3"/>
  <c r="J565" i="3"/>
  <c r="BK251" i="3"/>
  <c r="J143" i="4"/>
  <c r="J99" i="2"/>
  <c r="BK230" i="2"/>
  <c r="J161" i="2"/>
  <c r="BK130" i="3"/>
  <c r="BK565" i="3"/>
  <c r="BK334" i="3"/>
  <c r="BK107" i="4"/>
  <c r="J306" i="2"/>
  <c r="J520" i="2"/>
  <c r="J709" i="2"/>
  <c r="J422" i="2"/>
  <c r="BK398" i="3"/>
  <c r="J242" i="3"/>
  <c r="J161" i="3"/>
  <c r="J545" i="3"/>
  <c r="BK116" i="3"/>
  <c r="J118" i="4"/>
  <c r="J425" i="2"/>
  <c r="BK238" i="2"/>
  <c r="J206" i="2"/>
  <c r="BK607" i="2"/>
  <c r="BK121" i="3"/>
  <c r="J311" i="3"/>
  <c r="J398" i="3"/>
  <c r="J174" i="4"/>
  <c r="J242" i="2"/>
  <c r="BK116" i="2"/>
  <c r="BK376" i="2"/>
  <c r="BK690" i="2"/>
  <c r="BK169" i="2"/>
  <c r="BK486" i="3"/>
  <c r="J176" i="3"/>
  <c r="J524" i="3"/>
  <c r="BK563" i="3"/>
  <c r="BK424" i="3"/>
  <c r="BK129" i="4"/>
  <c r="J91" i="5"/>
  <c r="J715" i="2"/>
  <c r="J197" i="2"/>
  <c r="BK144" i="3"/>
  <c r="BK495" i="3"/>
  <c r="BK363" i="3"/>
  <c r="J304" i="3"/>
  <c r="J124" i="4"/>
  <c r="BK541" i="2"/>
  <c r="J685" i="2"/>
  <c r="J374" i="3"/>
  <c r="BK471" i="3"/>
  <c r="J533" i="3"/>
  <c r="J216" i="4"/>
  <c r="J543" i="2"/>
  <c r="BK720" i="2"/>
  <c r="J661" i="2"/>
  <c r="J246" i="3"/>
  <c r="J300" i="3"/>
  <c r="J563" i="3"/>
  <c r="BK205" i="3"/>
  <c r="BK133" i="4"/>
  <c r="BK295" i="2"/>
  <c r="BK732" i="2"/>
  <c r="BK565" i="2"/>
  <c r="J388" i="2"/>
  <c r="J288" i="3"/>
  <c r="BK532" i="3"/>
  <c r="BK478" i="3"/>
  <c r="J235" i="3"/>
  <c r="BK189" i="4"/>
  <c r="J152" i="4"/>
  <c r="J630" i="2"/>
  <c r="J720" i="2"/>
  <c r="J707" i="2"/>
  <c r="J420" i="2"/>
  <c r="J438" i="3"/>
  <c r="J424" i="3"/>
  <c r="BK288" i="3"/>
  <c r="BK555" i="3"/>
  <c r="J258" i="3"/>
  <c r="BK191" i="4"/>
  <c r="BK513" i="2"/>
  <c r="BK705" i="2"/>
  <c r="J666" i="2"/>
  <c r="J595" i="2"/>
  <c r="J178" i="2"/>
  <c r="BK284" i="3"/>
  <c r="BK537" i="3"/>
  <c r="BK369" i="3"/>
  <c r="J434" i="3"/>
  <c r="BK408" i="3"/>
  <c r="J112" i="4"/>
  <c r="J189" i="4"/>
  <c r="J98" i="5"/>
  <c r="BK520" i="2"/>
  <c r="J513" i="2"/>
  <c r="J534" i="2"/>
  <c r="BK580" i="2"/>
  <c r="BK488" i="3"/>
  <c r="J515" i="3"/>
  <c r="BK515" i="3"/>
  <c r="J511" i="3"/>
  <c r="J220" i="3"/>
  <c r="J208" i="4"/>
  <c r="BK423" i="2"/>
  <c r="BK556" i="2"/>
  <c r="J724" i="2"/>
  <c r="BK674" i="2"/>
  <c r="J636" i="2"/>
  <c r="BK420" i="2"/>
  <c r="BK434" i="2"/>
  <c r="BK545" i="3"/>
  <c r="J253" i="3"/>
  <c r="J341" i="3"/>
  <c r="BK419" i="3"/>
  <c r="J116" i="3"/>
  <c r="BK556" i="3"/>
  <c r="BK324" i="3"/>
  <c r="BK232" i="4"/>
  <c r="BK148" i="4"/>
  <c r="BK95" i="5"/>
  <c r="BK404" i="2"/>
  <c r="BK724" i="2"/>
  <c r="J370" i="2"/>
  <c r="J662" i="2"/>
  <c r="J328" i="3"/>
  <c r="J181" i="3"/>
  <c r="J219" i="3"/>
  <c r="J354" i="3"/>
  <c r="J555" i="3"/>
  <c r="BK105" i="3"/>
  <c r="BK152" i="4"/>
  <c r="J159" i="4"/>
  <c r="BK552" i="2"/>
  <c r="J446" i="2"/>
  <c r="J532" i="2"/>
  <c r="BK244" i="3"/>
  <c r="BK266" i="3"/>
  <c r="BK435" i="3"/>
  <c r="BK200" i="3"/>
  <c r="BK216" i="4"/>
  <c r="J133" i="4"/>
  <c r="BK615" i="2"/>
  <c r="BK183" i="2"/>
  <c r="J552" i="2"/>
  <c r="BK685" i="2"/>
  <c r="BK429" i="2"/>
  <c r="BK429" i="3"/>
  <c r="J121" i="3"/>
  <c r="J495" i="3"/>
  <c r="J326" i="3"/>
  <c r="J270" i="3"/>
  <c r="J88" i="5"/>
  <c r="J372" i="2"/>
  <c r="BK662" i="2"/>
  <c r="J615" i="2"/>
  <c r="BK534" i="2"/>
  <c r="J500" i="3"/>
  <c r="BK156" i="3"/>
  <c r="BK218" i="3"/>
  <c r="BK354" i="3"/>
  <c r="BK378" i="3"/>
  <c r="BK228" i="4"/>
  <c r="J101" i="5"/>
  <c r="J410" i="2"/>
  <c r="BK458" i="2"/>
  <c r="BK532" i="2"/>
  <c r="J269" i="2"/>
  <c r="BK508" i="3"/>
  <c r="J128" i="3"/>
  <c r="BK304" i="3"/>
  <c r="BK123" i="3"/>
  <c r="BK124" i="4"/>
  <c r="BK305" i="2"/>
  <c r="J324" i="3"/>
  <c r="J382" i="3"/>
  <c r="BK570" i="3"/>
  <c r="J532" i="3"/>
  <c r="J196" i="4"/>
  <c r="BK208" i="4"/>
  <c r="BK93" i="5"/>
  <c r="BK269" i="2"/>
  <c r="J545" i="2"/>
  <c r="J585" i="2"/>
  <c r="BK370" i="2"/>
  <c r="J648" i="2"/>
  <c r="J183" i="2"/>
  <c r="J419" i="3"/>
  <c r="J105" i="3"/>
  <c r="J266" i="3"/>
  <c r="BK236" i="3"/>
  <c r="J237" i="3"/>
  <c r="BK399" i="3"/>
  <c r="BK229" i="3"/>
  <c r="J203" i="4"/>
  <c r="J556" i="2"/>
  <c r="BK178" i="2"/>
  <c r="BK526" i="2"/>
  <c r="BK630" i="2"/>
  <c r="BK399" i="2"/>
  <c r="J171" i="2"/>
  <c r="BK242" i="3"/>
  <c r="J406" i="3"/>
  <c r="J504" i="3"/>
  <c r="J229" i="3"/>
  <c r="J186" i="3"/>
  <c r="J228" i="4"/>
  <c r="BK138" i="4"/>
  <c r="BK422" i="2"/>
  <c r="BK644" i="2"/>
  <c r="BK670" i="2"/>
  <c r="BK528" i="3"/>
  <c r="J316" i="3"/>
  <c r="BK186" i="3"/>
  <c r="J417" i="3"/>
  <c r="J144" i="3"/>
  <c r="J225" i="4"/>
  <c r="J423" i="2"/>
  <c r="J434" i="2"/>
  <c r="J404" i="2"/>
  <c r="BK640" i="2"/>
  <c r="J169" i="2"/>
  <c r="BK345" i="3"/>
  <c r="J488" i="3"/>
  <c r="BK181" i="3"/>
  <c r="J537" i="3"/>
  <c r="J145" i="4"/>
  <c r="BK199" i="4"/>
  <c r="J526" i="2"/>
  <c r="J509" i="2"/>
  <c r="BK99" i="2"/>
  <c r="J150" i="3"/>
  <c r="J345" i="3"/>
  <c r="BK541" i="3"/>
  <c r="J156" i="4"/>
  <c r="BK410" i="2"/>
  <c r="J644" i="2"/>
  <c r="BK415" i="2"/>
  <c r="J378" i="3"/>
  <c r="BK481" i="3"/>
  <c r="BK316" i="3"/>
  <c r="BK111" i="3"/>
  <c r="BK570" i="2"/>
  <c r="J204" i="2"/>
  <c r="BK648" i="2"/>
  <c r="J621" i="2"/>
  <c r="BK237" i="3"/>
  <c r="BK220" i="3"/>
  <c r="BK524" i="3"/>
  <c r="J295" i="3"/>
  <c r="BK195" i="3"/>
  <c r="BK203" i="4"/>
  <c r="BK91" i="5"/>
  <c r="BK727" i="2"/>
  <c r="BK388" i="2"/>
  <c r="BK204" i="2"/>
  <c r="J399" i="3"/>
  <c r="BK221" i="3"/>
  <c r="BK311" i="3"/>
  <c r="BK196" i="4"/>
  <c r="BK162" i="4"/>
  <c r="J399" i="2"/>
  <c r="BK707" i="2"/>
  <c r="J415" i="2"/>
  <c r="J565" i="2"/>
  <c r="BK360" i="2"/>
  <c r="BK341" i="3"/>
  <c r="J123" i="3"/>
  <c r="J481" i="3"/>
  <c r="BK466" i="3"/>
  <c r="BK166" i="3"/>
  <c r="BK145" i="4"/>
  <c r="BK197" i="2"/>
  <c r="BK161" i="2"/>
  <c r="BK595" i="2"/>
  <c r="BK472" i="3"/>
  <c r="BK453" i="3"/>
  <c r="J478" i="3"/>
  <c r="BK159" i="4"/>
  <c r="BK101" i="5"/>
  <c r="BK187" i="2"/>
  <c r="J116" i="2"/>
  <c r="J556" i="3"/>
  <c r="BK246" i="3"/>
  <c r="BK135" i="4"/>
  <c r="J580" i="2"/>
  <c r="J732" i="2"/>
  <c r="J612" i="2"/>
  <c r="J458" i="2"/>
  <c r="BK258" i="3"/>
  <c r="J222" i="3"/>
  <c r="J205" i="3"/>
  <c r="J187" i="4"/>
  <c r="J652" i="2"/>
  <c r="BK560" i="2"/>
  <c r="J560" i="2"/>
  <c r="BK328" i="3"/>
  <c r="BK295" i="3"/>
  <c r="BK270" i="3"/>
  <c r="BK187" i="4"/>
  <c r="BK636" i="2"/>
  <c r="BK425" i="2"/>
  <c r="BK545" i="2"/>
  <c r="BK412" i="3"/>
  <c r="J402" i="3"/>
  <c r="J570" i="3"/>
  <c r="J393" i="3"/>
  <c r="BK180" i="4"/>
  <c r="BK88" i="5"/>
  <c r="AS55" i="1"/>
  <c r="BK300" i="3"/>
  <c r="J93" i="5"/>
  <c r="BK585" i="2"/>
  <c r="J463" i="2"/>
  <c r="BK511" i="3"/>
  <c r="BK219" i="3"/>
  <c r="BK235" i="3"/>
  <c r="J369" i="3"/>
  <c r="J219" i="4"/>
  <c r="J148" i="4"/>
  <c r="BK98" i="5"/>
  <c r="BK652" i="2"/>
  <c r="J397" i="2"/>
  <c r="BK656" i="2"/>
  <c r="J332" i="3"/>
  <c r="J444" i="3"/>
  <c r="J221" i="3"/>
  <c r="J453" i="3"/>
  <c r="J199" i="4"/>
  <c r="BK212" i="4"/>
  <c r="J541" i="2"/>
  <c r="J195" i="2"/>
  <c r="BK536" i="2"/>
  <c r="J236" i="3"/>
  <c r="J466" i="3"/>
  <c r="J412" i="3"/>
  <c r="J165" i="4"/>
  <c r="J392" i="2"/>
  <c r="J360" i="2"/>
  <c r="BK397" i="2"/>
  <c r="BK326" i="3"/>
  <c r="BK128" i="3"/>
  <c r="J472" i="3"/>
  <c r="BK560" i="3"/>
  <c r="BK332" i="3"/>
  <c r="BK225" i="4"/>
  <c r="BK156" i="4"/>
  <c r="J95" i="5"/>
  <c r="BK612" i="2"/>
  <c r="BK709" i="2"/>
  <c r="J705" i="2"/>
  <c r="J427" i="2"/>
  <c r="BK393" i="3"/>
  <c r="J408" i="3"/>
  <c r="J156" i="3"/>
  <c r="J162" i="4"/>
  <c r="BK112" i="4"/>
  <c r="J230" i="2"/>
  <c r="BK543" i="2"/>
  <c r="J674" i="2"/>
  <c r="J111" i="3"/>
  <c r="J171" i="3"/>
  <c r="BK504" i="3"/>
  <c r="J107" i="4"/>
  <c r="J305" i="2"/>
  <c r="J727" i="2"/>
  <c r="BK427" i="2"/>
  <c r="BK446" i="2"/>
  <c r="BK520" i="3"/>
  <c r="J352" i="3"/>
  <c r="J251" i="3"/>
  <c r="BK500" i="3"/>
  <c r="BK100" i="4"/>
  <c r="J656" i="2"/>
  <c r="BK695" i="2"/>
  <c r="J590" i="2"/>
  <c r="J429" i="2"/>
  <c r="BK374" i="3"/>
  <c r="J528" i="3"/>
  <c r="BK161" i="3"/>
  <c r="J135" i="4"/>
  <c r="J129" i="4"/>
  <c r="BK509" i="2"/>
  <c r="BK661" i="2"/>
  <c r="BK601" i="2"/>
  <c r="J486" i="3"/>
  <c r="BK444" i="3"/>
  <c r="J363" i="3"/>
  <c r="BK174" i="4"/>
  <c r="J100" i="4"/>
  <c r="BK523" i="2"/>
  <c r="BK463" i="2"/>
  <c r="J695" i="2"/>
  <c r="J376" i="2"/>
  <c r="J334" i="3"/>
  <c r="BK255" i="3"/>
  <c r="BK438" i="3"/>
  <c r="J232" i="4"/>
  <c r="J607" i="2"/>
  <c r="BK715" i="2"/>
  <c r="J295" i="2"/>
  <c r="J195" i="3"/>
  <c r="J560" i="3"/>
  <c r="BK169" i="4"/>
  <c r="J453" i="2"/>
  <c r="BK271" i="2"/>
  <c r="J640" i="2"/>
  <c r="BK242" i="2"/>
  <c r="J429" i="3"/>
  <c r="J435" i="3"/>
  <c r="J138" i="4"/>
  <c r="J180" i="4"/>
  <c r="J440" i="2"/>
  <c r="BK306" i="2"/>
  <c r="J536" i="2"/>
  <c r="BK550" i="3"/>
  <c r="BK402" i="3"/>
  <c r="J550" i="3"/>
  <c r="BK171" i="3"/>
  <c r="J169" i="4"/>
  <c r="BK409" i="2" l="1"/>
  <c r="J409" i="2" s="1"/>
  <c r="J66" i="2" s="1"/>
  <c r="T564" i="2"/>
  <c r="P684" i="2"/>
  <c r="P129" i="3"/>
  <c r="T269" i="3"/>
  <c r="P452" i="3"/>
  <c r="R480" i="3"/>
  <c r="P487" i="3"/>
  <c r="BK564" i="3"/>
  <c r="J564" i="3"/>
  <c r="J80" i="3"/>
  <c r="R98" i="2"/>
  <c r="BK531" i="2"/>
  <c r="J531" i="2"/>
  <c r="J67" i="2" s="1"/>
  <c r="R555" i="2"/>
  <c r="BK614" i="2"/>
  <c r="J614" i="2"/>
  <c r="J72" i="2"/>
  <c r="P726" i="2"/>
  <c r="T129" i="3"/>
  <c r="BK170" i="3"/>
  <c r="J170" i="3" s="1"/>
  <c r="J68" i="3" s="1"/>
  <c r="BK241" i="3"/>
  <c r="J241" i="3"/>
  <c r="J69" i="3"/>
  <c r="BK401" i="3"/>
  <c r="J401" i="3" s="1"/>
  <c r="J73" i="3" s="1"/>
  <c r="BK452" i="3"/>
  <c r="J452" i="3" s="1"/>
  <c r="J75" i="3" s="1"/>
  <c r="R510" i="3"/>
  <c r="BK99" i="4"/>
  <c r="J99" i="4"/>
  <c r="J65" i="4" s="1"/>
  <c r="T147" i="4"/>
  <c r="BK186" i="4"/>
  <c r="J186" i="4" s="1"/>
  <c r="J69" i="4" s="1"/>
  <c r="R202" i="4"/>
  <c r="BK98" i="2"/>
  <c r="J98" i="2"/>
  <c r="J65" i="2" s="1"/>
  <c r="R531" i="2"/>
  <c r="P564" i="2"/>
  <c r="T684" i="2"/>
  <c r="P110" i="3"/>
  <c r="P269" i="3"/>
  <c r="BK437" i="3"/>
  <c r="J437" i="3"/>
  <c r="J74" i="3" s="1"/>
  <c r="BK510" i="3"/>
  <c r="J510" i="3" s="1"/>
  <c r="J78" i="3" s="1"/>
  <c r="P147" i="4"/>
  <c r="R218" i="4"/>
  <c r="T409" i="2"/>
  <c r="T555" i="2"/>
  <c r="T614" i="2"/>
  <c r="R726" i="2"/>
  <c r="T110" i="3"/>
  <c r="P170" i="3"/>
  <c r="R241" i="3"/>
  <c r="P401" i="3"/>
  <c r="R452" i="3"/>
  <c r="P480" i="3"/>
  <c r="R487" i="3"/>
  <c r="T564" i="3"/>
  <c r="BK147" i="4"/>
  <c r="J147" i="4"/>
  <c r="J66" i="4" s="1"/>
  <c r="P168" i="4"/>
  <c r="T186" i="4"/>
  <c r="BK202" i="4"/>
  <c r="J202" i="4" s="1"/>
  <c r="J72" i="4" s="1"/>
  <c r="T218" i="4"/>
  <c r="P98" i="2"/>
  <c r="P97" i="2" s="1"/>
  <c r="P531" i="2"/>
  <c r="P555" i="2"/>
  <c r="R614" i="2"/>
  <c r="T726" i="2"/>
  <c r="R110" i="3"/>
  <c r="T170" i="3"/>
  <c r="P241" i="3"/>
  <c r="T401" i="3"/>
  <c r="T437" i="3"/>
  <c r="T510" i="3"/>
  <c r="T99" i="4"/>
  <c r="T98" i="4" s="1"/>
  <c r="T168" i="4"/>
  <c r="T202" i="4"/>
  <c r="T201" i="4" s="1"/>
  <c r="P409" i="2"/>
  <c r="BK564" i="2"/>
  <c r="J564" i="2" s="1"/>
  <c r="J71" i="2" s="1"/>
  <c r="BK684" i="2"/>
  <c r="J684" i="2" s="1"/>
  <c r="J73" i="2" s="1"/>
  <c r="BK110" i="3"/>
  <c r="J110" i="3"/>
  <c r="J66" i="3"/>
  <c r="BK269" i="3"/>
  <c r="P437" i="3"/>
  <c r="P510" i="3"/>
  <c r="P99" i="4"/>
  <c r="BK168" i="4"/>
  <c r="J168" i="4" s="1"/>
  <c r="J67" i="4" s="1"/>
  <c r="R186" i="4"/>
  <c r="BK218" i="4"/>
  <c r="J218" i="4" s="1"/>
  <c r="J73" i="4" s="1"/>
  <c r="BK90" i="5"/>
  <c r="J90" i="5"/>
  <c r="J62" i="5" s="1"/>
  <c r="R409" i="2"/>
  <c r="R564" i="2"/>
  <c r="R684" i="2"/>
  <c r="R129" i="3"/>
  <c r="R269" i="3"/>
  <c r="T452" i="3"/>
  <c r="T480" i="3"/>
  <c r="BK487" i="3"/>
  <c r="J487" i="3"/>
  <c r="J77" i="3"/>
  <c r="P564" i="3"/>
  <c r="R147" i="4"/>
  <c r="P218" i="4"/>
  <c r="R90" i="5"/>
  <c r="R86" i="5"/>
  <c r="R85" i="5" s="1"/>
  <c r="T98" i="2"/>
  <c r="T97" i="2" s="1"/>
  <c r="T531" i="2"/>
  <c r="BK555" i="2"/>
  <c r="J555" i="2"/>
  <c r="J70" i="2" s="1"/>
  <c r="P614" i="2"/>
  <c r="BK726" i="2"/>
  <c r="J726" i="2"/>
  <c r="J74" i="2" s="1"/>
  <c r="BK129" i="3"/>
  <c r="BK103" i="3" s="1"/>
  <c r="J103" i="3" s="1"/>
  <c r="J64" i="3" s="1"/>
  <c r="R170" i="3"/>
  <c r="T241" i="3"/>
  <c r="R401" i="3"/>
  <c r="R437" i="3"/>
  <c r="BK480" i="3"/>
  <c r="J480" i="3"/>
  <c r="J76" i="3" s="1"/>
  <c r="T487" i="3"/>
  <c r="R564" i="3"/>
  <c r="R99" i="4"/>
  <c r="R98" i="4" s="1"/>
  <c r="R168" i="4"/>
  <c r="P186" i="4"/>
  <c r="P202" i="4"/>
  <c r="P201" i="4" s="1"/>
  <c r="P90" i="5"/>
  <c r="P86" i="5" s="1"/>
  <c r="P85" i="5" s="1"/>
  <c r="AU59" i="1" s="1"/>
  <c r="T90" i="5"/>
  <c r="T86" i="5" s="1"/>
  <c r="T85" i="5" s="1"/>
  <c r="BK104" i="3"/>
  <c r="J104" i="3"/>
  <c r="J65" i="3" s="1"/>
  <c r="BK265" i="3"/>
  <c r="J265" i="3" s="1"/>
  <c r="J70" i="3" s="1"/>
  <c r="BK562" i="3"/>
  <c r="J562" i="3"/>
  <c r="J79" i="3" s="1"/>
  <c r="BK551" i="2"/>
  <c r="J551" i="2" s="1"/>
  <c r="J68" i="2" s="1"/>
  <c r="BK231" i="4"/>
  <c r="J231" i="4"/>
  <c r="J75" i="4" s="1"/>
  <c r="BK179" i="4"/>
  <c r="BK98" i="4" s="1"/>
  <c r="J98" i="4" s="1"/>
  <c r="J64" i="4" s="1"/>
  <c r="BK198" i="4"/>
  <c r="J198" i="4"/>
  <c r="J70" i="4" s="1"/>
  <c r="BK87" i="5"/>
  <c r="BK94" i="5"/>
  <c r="J94" i="5"/>
  <c r="J63" i="5" s="1"/>
  <c r="BK97" i="5"/>
  <c r="J97" i="5" s="1"/>
  <c r="J64" i="5" s="1"/>
  <c r="BK100" i="5"/>
  <c r="J100" i="5"/>
  <c r="J65" i="5" s="1"/>
  <c r="BK230" i="4"/>
  <c r="J230" i="4" s="1"/>
  <c r="J74" i="4" s="1"/>
  <c r="J55" i="5"/>
  <c r="F82" i="5"/>
  <c r="BF88" i="5"/>
  <c r="J79" i="5"/>
  <c r="BF91" i="5"/>
  <c r="BF93" i="5"/>
  <c r="E75" i="5"/>
  <c r="BF95" i="5"/>
  <c r="BF101" i="5"/>
  <c r="BF98" i="5"/>
  <c r="J269" i="3"/>
  <c r="J72" i="3" s="1"/>
  <c r="E50" i="4"/>
  <c r="J59" i="4"/>
  <c r="BF107" i="4"/>
  <c r="BF124" i="4"/>
  <c r="BF129" i="4"/>
  <c r="BF135" i="4"/>
  <c r="BF152" i="4"/>
  <c r="BF169" i="4"/>
  <c r="J91" i="4"/>
  <c r="BF156" i="4"/>
  <c r="BF159" i="4"/>
  <c r="BF174" i="4"/>
  <c r="BF189" i="4"/>
  <c r="BF191" i="4"/>
  <c r="BF145" i="4"/>
  <c r="F59" i="4"/>
  <c r="BF112" i="4"/>
  <c r="BF180" i="4"/>
  <c r="BF196" i="4"/>
  <c r="BF208" i="4"/>
  <c r="BF219" i="4"/>
  <c r="BF228" i="4"/>
  <c r="BC58" i="1"/>
  <c r="BF148" i="4"/>
  <c r="BF165" i="4"/>
  <c r="BF187" i="4"/>
  <c r="BF100" i="4"/>
  <c r="BF118" i="4"/>
  <c r="BF133" i="4"/>
  <c r="BF138" i="4"/>
  <c r="BF143" i="4"/>
  <c r="BF162" i="4"/>
  <c r="BF199" i="4"/>
  <c r="BF203" i="4"/>
  <c r="BF212" i="4"/>
  <c r="BF216" i="4"/>
  <c r="BF225" i="4"/>
  <c r="BF232" i="4"/>
  <c r="J56" i="3"/>
  <c r="J59" i="3"/>
  <c r="BF121" i="3"/>
  <c r="BF128" i="3"/>
  <c r="BF130" i="3"/>
  <c r="BF161" i="3"/>
  <c r="BF221" i="3"/>
  <c r="BF222" i="3"/>
  <c r="BF237" i="3"/>
  <c r="BF246" i="3"/>
  <c r="BF266" i="3"/>
  <c r="BF324" i="3"/>
  <c r="BF326" i="3"/>
  <c r="BF369" i="3"/>
  <c r="BF374" i="3"/>
  <c r="BF471" i="3"/>
  <c r="BF495" i="3"/>
  <c r="BF515" i="3"/>
  <c r="BF556" i="3"/>
  <c r="BF105" i="3"/>
  <c r="BF116" i="3"/>
  <c r="BF218" i="3"/>
  <c r="BF244" i="3"/>
  <c r="BF253" i="3"/>
  <c r="BF284" i="3"/>
  <c r="BF334" i="3"/>
  <c r="BF382" i="3"/>
  <c r="BF488" i="3"/>
  <c r="BF504" i="3"/>
  <c r="BF528" i="3"/>
  <c r="BF560" i="3"/>
  <c r="BF563" i="3"/>
  <c r="BF565" i="3"/>
  <c r="BF570" i="3"/>
  <c r="BF123" i="3"/>
  <c r="BF205" i="3"/>
  <c r="BF242" i="3"/>
  <c r="BF258" i="3"/>
  <c r="BF328" i="3"/>
  <c r="BF378" i="3"/>
  <c r="BF393" i="3"/>
  <c r="BF402" i="3"/>
  <c r="BF417" i="3"/>
  <c r="BF429" i="3"/>
  <c r="E90" i="3"/>
  <c r="BF150" i="3"/>
  <c r="BF200" i="3"/>
  <c r="BF300" i="3"/>
  <c r="BF363" i="3"/>
  <c r="BF398" i="3"/>
  <c r="BF434" i="3"/>
  <c r="BF438" i="3"/>
  <c r="BF444" i="3"/>
  <c r="BF486" i="3"/>
  <c r="BF532" i="3"/>
  <c r="BF533" i="3"/>
  <c r="BF537" i="3"/>
  <c r="BF541" i="3"/>
  <c r="BF171" i="3"/>
  <c r="BF270" i="3"/>
  <c r="BF311" i="3"/>
  <c r="BF332" i="3"/>
  <c r="BF341" i="3"/>
  <c r="BF345" i="3"/>
  <c r="BF352" i="3"/>
  <c r="BF406" i="3"/>
  <c r="BF412" i="3"/>
  <c r="BF419" i="3"/>
  <c r="BF424" i="3"/>
  <c r="BF435" i="3"/>
  <c r="BF472" i="3"/>
  <c r="BF500" i="3"/>
  <c r="BF511" i="3"/>
  <c r="BF550" i="3"/>
  <c r="F99" i="3"/>
  <c r="BF144" i="3"/>
  <c r="BF166" i="3"/>
  <c r="BF181" i="3"/>
  <c r="BF195" i="3"/>
  <c r="BF219" i="3"/>
  <c r="BF220" i="3"/>
  <c r="BF235" i="3"/>
  <c r="BF288" i="3"/>
  <c r="BF304" i="3"/>
  <c r="BF354" i="3"/>
  <c r="BF481" i="3"/>
  <c r="BF508" i="3"/>
  <c r="BF520" i="3"/>
  <c r="BF111" i="3"/>
  <c r="BF156" i="3"/>
  <c r="BF236" i="3"/>
  <c r="BF255" i="3"/>
  <c r="BF295" i="3"/>
  <c r="BF408" i="3"/>
  <c r="BF450" i="3"/>
  <c r="BF478" i="3"/>
  <c r="BF524" i="3"/>
  <c r="BF545" i="3"/>
  <c r="BF555" i="3"/>
  <c r="BF176" i="3"/>
  <c r="BF186" i="3"/>
  <c r="BF229" i="3"/>
  <c r="BF251" i="3"/>
  <c r="BF316" i="3"/>
  <c r="BF399" i="3"/>
  <c r="BF453" i="3"/>
  <c r="BF466" i="3"/>
  <c r="BF183" i="2"/>
  <c r="BF372" i="2"/>
  <c r="BF397" i="2"/>
  <c r="BF422" i="2"/>
  <c r="BF434" i="2"/>
  <c r="BF446" i="2"/>
  <c r="BF453" i="2"/>
  <c r="BF458" i="2"/>
  <c r="BF552" i="2"/>
  <c r="BF648" i="2"/>
  <c r="BF661" i="2"/>
  <c r="BF666" i="2"/>
  <c r="BF695" i="2"/>
  <c r="J93" i="2"/>
  <c r="BF116" i="2"/>
  <c r="BF171" i="2"/>
  <c r="BF306" i="2"/>
  <c r="BF404" i="2"/>
  <c r="BF423" i="2"/>
  <c r="BF541" i="2"/>
  <c r="BF580" i="2"/>
  <c r="BF607" i="2"/>
  <c r="BF615" i="2"/>
  <c r="BF621" i="2"/>
  <c r="BF636" i="2"/>
  <c r="BF652" i="2"/>
  <c r="BF656" i="2"/>
  <c r="BF682" i="2"/>
  <c r="BF685" i="2"/>
  <c r="BF705" i="2"/>
  <c r="J90" i="2"/>
  <c r="BF271" i="2"/>
  <c r="BF376" i="2"/>
  <c r="BF410" i="2"/>
  <c r="BF427" i="2"/>
  <c r="BF556" i="2"/>
  <c r="BF590" i="2"/>
  <c r="E50" i="2"/>
  <c r="BF238" i="2"/>
  <c r="BF242" i="2"/>
  <c r="BF509" i="2"/>
  <c r="BF523" i="2"/>
  <c r="BF565" i="2"/>
  <c r="BF612" i="2"/>
  <c r="BF630" i="2"/>
  <c r="F93" i="2"/>
  <c r="BF99" i="2"/>
  <c r="BF169" i="2"/>
  <c r="BF187" i="2"/>
  <c r="BF415" i="2"/>
  <c r="BF536" i="2"/>
  <c r="BF570" i="2"/>
  <c r="BF662" i="2"/>
  <c r="BF674" i="2"/>
  <c r="BF690" i="2"/>
  <c r="BF700" i="2"/>
  <c r="BF707" i="2"/>
  <c r="BF709" i="2"/>
  <c r="BF715" i="2"/>
  <c r="BF720" i="2"/>
  <c r="BF724" i="2"/>
  <c r="BF727" i="2"/>
  <c r="BF732" i="2"/>
  <c r="BF195" i="2"/>
  <c r="BF206" i="2"/>
  <c r="BF305" i="2"/>
  <c r="BF360" i="2"/>
  <c r="BF399" i="2"/>
  <c r="BF425" i="2"/>
  <c r="BF595" i="2"/>
  <c r="BF601" i="2"/>
  <c r="BF178" i="2"/>
  <c r="BF197" i="2"/>
  <c r="BF230" i="2"/>
  <c r="BF269" i="2"/>
  <c r="BF295" i="2"/>
  <c r="BF370" i="2"/>
  <c r="BF392" i="2"/>
  <c r="BF420" i="2"/>
  <c r="BF440" i="2"/>
  <c r="BF463" i="2"/>
  <c r="BF520" i="2"/>
  <c r="BF526" i="2"/>
  <c r="BF532" i="2"/>
  <c r="BF543" i="2"/>
  <c r="BF545" i="2"/>
  <c r="BF560" i="2"/>
  <c r="BF585" i="2"/>
  <c r="BF161" i="2"/>
  <c r="BF204" i="2"/>
  <c r="BF388" i="2"/>
  <c r="BF429" i="2"/>
  <c r="BF513" i="2"/>
  <c r="BF534" i="2"/>
  <c r="BF640" i="2"/>
  <c r="BF644" i="2"/>
  <c r="BF670" i="2"/>
  <c r="F37" i="5"/>
  <c r="BD59" i="1" s="1"/>
  <c r="J35" i="2"/>
  <c r="AV56" i="1" s="1"/>
  <c r="J35" i="3"/>
  <c r="AV57" i="1" s="1"/>
  <c r="F35" i="4"/>
  <c r="AZ58" i="1" s="1"/>
  <c r="F38" i="2"/>
  <c r="BC56" i="1" s="1"/>
  <c r="F37" i="2"/>
  <c r="BB56" i="1" s="1"/>
  <c r="F38" i="3"/>
  <c r="BC57" i="1" s="1"/>
  <c r="J35" i="4"/>
  <c r="AV58" i="1" s="1"/>
  <c r="F36" i="5"/>
  <c r="BC59" i="1" s="1"/>
  <c r="F37" i="4"/>
  <c r="BB58" i="1" s="1"/>
  <c r="F39" i="3"/>
  <c r="BD57" i="1" s="1"/>
  <c r="F37" i="3"/>
  <c r="BB57" i="1" s="1"/>
  <c r="F35" i="5"/>
  <c r="BB59" i="1" s="1"/>
  <c r="F33" i="5"/>
  <c r="AZ59" i="1" s="1"/>
  <c r="F35" i="3"/>
  <c r="AZ57" i="1" s="1"/>
  <c r="AS54" i="1"/>
  <c r="F39" i="4"/>
  <c r="BD58" i="1"/>
  <c r="J33" i="5"/>
  <c r="AV59" i="1"/>
  <c r="F35" i="2"/>
  <c r="AZ56" i="1"/>
  <c r="F39" i="2"/>
  <c r="BD56" i="1"/>
  <c r="T97" i="4" l="1"/>
  <c r="BK554" i="2"/>
  <c r="J554" i="2" s="1"/>
  <c r="J69" i="2" s="1"/>
  <c r="BK201" i="4"/>
  <c r="J201" i="4" s="1"/>
  <c r="J71" i="4" s="1"/>
  <c r="J179" i="4"/>
  <c r="J68" i="4" s="1"/>
  <c r="J129" i="3"/>
  <c r="J67" i="3" s="1"/>
  <c r="BK97" i="2"/>
  <c r="P103" i="3"/>
  <c r="R268" i="3"/>
  <c r="R103" i="3"/>
  <c r="R102" i="3" s="1"/>
  <c r="BK86" i="5"/>
  <c r="J86" i="5"/>
  <c r="J60" i="5"/>
  <c r="P268" i="3"/>
  <c r="P102" i="3"/>
  <c r="AU57" i="1"/>
  <c r="R554" i="2"/>
  <c r="R96" i="2" s="1"/>
  <c r="T268" i="3"/>
  <c r="P98" i="4"/>
  <c r="P97" i="4"/>
  <c r="AU58" i="1"/>
  <c r="R97" i="2"/>
  <c r="BK268" i="3"/>
  <c r="J268" i="3"/>
  <c r="J71" i="3" s="1"/>
  <c r="T103" i="3"/>
  <c r="T102" i="3"/>
  <c r="T554" i="2"/>
  <c r="T96" i="2"/>
  <c r="R201" i="4"/>
  <c r="R97" i="4"/>
  <c r="P554" i="2"/>
  <c r="P96" i="2" s="1"/>
  <c r="AU56" i="1" s="1"/>
  <c r="J87" i="5"/>
  <c r="J61" i="5"/>
  <c r="BK97" i="4"/>
  <c r="J97" i="4"/>
  <c r="J63" i="4"/>
  <c r="BK102" i="3"/>
  <c r="J102" i="3" s="1"/>
  <c r="J32" i="3" s="1"/>
  <c r="AG57" i="1" s="1"/>
  <c r="BK96" i="2"/>
  <c r="J96" i="2" s="1"/>
  <c r="J63" i="2" s="1"/>
  <c r="J97" i="2"/>
  <c r="J64" i="2"/>
  <c r="J36" i="3"/>
  <c r="AW57" i="1" s="1"/>
  <c r="AT57" i="1" s="1"/>
  <c r="F36" i="3"/>
  <c r="BA57" i="1" s="1"/>
  <c r="F36" i="2"/>
  <c r="BA56" i="1" s="1"/>
  <c r="F36" i="4"/>
  <c r="BA58" i="1"/>
  <c r="J34" i="5"/>
  <c r="AW59" i="1" s="1"/>
  <c r="AT59" i="1" s="1"/>
  <c r="J36" i="4"/>
  <c r="AW58" i="1" s="1"/>
  <c r="AT58" i="1" s="1"/>
  <c r="J36" i="2"/>
  <c r="AW56" i="1" s="1"/>
  <c r="AT56" i="1" s="1"/>
  <c r="F34" i="5"/>
  <c r="BA59" i="1"/>
  <c r="BD55" i="1"/>
  <c r="BB55" i="1"/>
  <c r="AZ55" i="1"/>
  <c r="AV55" i="1"/>
  <c r="BC55" i="1"/>
  <c r="AY55" i="1" s="1"/>
  <c r="BK85" i="5" l="1"/>
  <c r="J85" i="5"/>
  <c r="J59" i="5"/>
  <c r="AN57" i="1"/>
  <c r="J63" i="3"/>
  <c r="J41" i="3"/>
  <c r="AU55" i="1"/>
  <c r="AU54" i="1"/>
  <c r="BD54" i="1"/>
  <c r="W33" i="1"/>
  <c r="BC54" i="1"/>
  <c r="AY54" i="1"/>
  <c r="J32" i="4"/>
  <c r="AG58" i="1"/>
  <c r="AN58" i="1"/>
  <c r="BB54" i="1"/>
  <c r="W31" i="1" s="1"/>
  <c r="BA55" i="1"/>
  <c r="AW55" i="1"/>
  <c r="AT55" i="1"/>
  <c r="AZ54" i="1"/>
  <c r="W29" i="1"/>
  <c r="AX55" i="1"/>
  <c r="J32" i="2"/>
  <c r="AG56" i="1" s="1"/>
  <c r="J41" i="4" l="1"/>
  <c r="J41" i="2"/>
  <c r="AN56" i="1"/>
  <c r="AX54" i="1"/>
  <c r="AG55" i="1"/>
  <c r="W32" i="1"/>
  <c r="BA54" i="1"/>
  <c r="W30" i="1" s="1"/>
  <c r="J30" i="5"/>
  <c r="AG59" i="1"/>
  <c r="AV54" i="1"/>
  <c r="AK29" i="1" s="1"/>
  <c r="J39" i="5" l="1"/>
  <c r="AN55" i="1"/>
  <c r="AN59" i="1"/>
  <c r="AG54" i="1"/>
  <c r="AK26" i="1" s="1"/>
  <c r="AK35" i="1" s="1"/>
  <c r="AW54" i="1"/>
  <c r="AK30" i="1"/>
  <c r="AT54" i="1" l="1"/>
  <c r="AN54" i="1"/>
</calcChain>
</file>

<file path=xl/sharedStrings.xml><?xml version="1.0" encoding="utf-8"?>
<sst xmlns="http://schemas.openxmlformats.org/spreadsheetml/2006/main" count="13358" uniqueCount="1726">
  <si>
    <t>Export Komplet</t>
  </si>
  <si>
    <t>VZ</t>
  </si>
  <si>
    <t>2.0</t>
  </si>
  <si>
    <t>ZAMOK</t>
  </si>
  <si>
    <t>False</t>
  </si>
  <si>
    <t>{e02bdc0b-87af-417e-a49b-ba66cf6ba073}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</si>
  <si>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</si>
  <si>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</si>
  <si>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</si>
  <si>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</si>
  <si>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</si>
  <si>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</si>
  <si>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</si>
  <si>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</si>
  <si>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2023_16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</si>
  <si>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</si>
  <si>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</si>
  <si>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BD Severní I 2914/2 - snížení energetické náročnosti budovy</t>
  </si>
  <si>
    <t>KSO:</t>
  </si>
  <si>
    <t/>
  </si>
  <si>
    <t>CC-CZ:</t>
  </si>
  <si>
    <t>Místo:</t>
  </si>
  <si>
    <t>k.ú. Záběhlice, č.par. 3049/8, 3049/45</t>
  </si>
  <si>
    <t>Datum:</t>
  </si>
  <si>
    <t>18. 3. 2024</t>
  </si>
  <si>
    <t>Zadavatel:</t>
  </si>
  <si>
    <t>IČ:</t>
  </si>
  <si>
    <t>00063584</t>
  </si>
  <si>
    <t>MČ Praha 4</t>
  </si>
  <si>
    <t>DIČ:</t>
  </si>
  <si>
    <t>Uchazeč:</t>
  </si>
  <si>
    <t>Vyplň údaj</t>
  </si>
  <si>
    <t>Projektant:</t>
  </si>
  <si>
    <t>25730037</t>
  </si>
  <si>
    <t>Architektonická kancelář Křivka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</si>
  <si>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</si>
  <si>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</si>
  <si>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</si>
  <si>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</si>
  <si>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</si>
  <si>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</si>
  <si>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</si>
  <si>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</si>
  <si>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</si>
  <si>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</si>
  <si>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</si>
  <si>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</si>
  <si>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</si>
  <si>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</si>
  <si>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</si>
  <si>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</si>
  <si>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</si>
  <si>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</si>
  <si>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</si>
  <si>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</si>
  <si>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</si>
  <si>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</si>
  <si>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</si>
  <si>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</si>
  <si>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</si>
  <si>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</si>
  <si>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</si>
  <si>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</si>
  <si>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</si>
  <si>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</si>
  <si>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</si>
  <si>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</si>
  <si>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</si>
  <si>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</si>
  <si>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</si>
  <si>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</si>
  <si>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</si>
  <si>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</si>
  <si>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</si>
  <si>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</si>
  <si>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</si>
  <si>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</si>
  <si>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</si>
  <si>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</si>
  <si>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Stavební práce</t>
  </si>
  <si>
    <t>STA</t>
  </si>
  <si>
    <t>1</t>
  </si>
  <si>
    <t>{a58d29df-92aa-42df-a36a-ccbc0480e218}</t>
  </si>
  <si>
    <t>/</t>
  </si>
  <si>
    <t>SO 01 A</t>
  </si>
  <si>
    <t>Zateplení fasády</t>
  </si>
  <si>
    <t>Soupis</t>
  </si>
  <si>
    <t>2</t>
  </si>
  <si>
    <t>{ae30d902-c4ef-4222-b9a5-87dba681e93c}</t>
  </si>
  <si>
    <t>SO 01 B</t>
  </si>
  <si>
    <t>Zateplení střechy</t>
  </si>
  <si>
    <t>{e3fb2dba-aa58-4d48-8ef8-39ecb5d74ebe}</t>
  </si>
  <si>
    <t>SO 01 C</t>
  </si>
  <si>
    <t>Zpevněné plochy</t>
  </si>
  <si>
    <t>{98019dae-619a-4382-bccf-06f499c861f3}</t>
  </si>
  <si>
    <t>VRN</t>
  </si>
  <si>
    <t>Vedlejší rozpočtové náklady</t>
  </si>
  <si>
    <t>VON</t>
  </si>
  <si>
    <t>{36f24307-5231-4c3f-a63d-30bd26816051}</t>
  </si>
  <si>
    <t>KRYCÍ LIST SOUPISU PRACÍ</t>
  </si>
  <si>
    <t>Objekt:</t>
  </si>
  <si>
    <t>SO 01 - Stavební práce</t>
  </si>
  <si>
    <t>Soupis:</t>
  </si>
  <si>
    <t>SO 01 A - Zateplení fasády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</si>
  <si>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</si>
  <si>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</si>
  <si>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</si>
  <si>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</si>
  <si>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</si>
  <si>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</si>
  <si>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</si>
  <si>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</si>
  <si>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</si>
  <si>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</si>
  <si>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</si>
  <si>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</si>
  <si>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</si>
  <si>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</si>
  <si>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</si>
  <si>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</si>
  <si>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</si>
  <si>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</si>
  <si>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</si>
  <si>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</si>
  <si>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</si>
  <si>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</si>
  <si>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</si>
  <si>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</si>
  <si>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</si>
  <si>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</si>
  <si>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</si>
  <si>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</si>
  <si>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</si>
  <si>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</si>
  <si>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</si>
  <si>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</si>
  <si>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</si>
  <si>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</si>
  <si>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</si>
  <si>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629991012</t>
  </si>
  <si>
    <t>Zakrytí vnějších ploch před znečištěním včetně pozdějšího odkrytí výplní otvorů a svislých ploch fólií přilepenou na začišťovací lištu</t>
  </si>
  <si>
    <t>m2</t>
  </si>
  <si>
    <t>CS ÚRS 2023 01</t>
  </si>
  <si>
    <t>4</t>
  </si>
  <si>
    <t>-2101025827</t>
  </si>
  <si>
    <t>Online PSC</t>
  </si>
  <si>
    <t>https://podminky.urs.cz/item/CS_URS_2023_01/629991012</t>
  </si>
  <si>
    <t>VV</t>
  </si>
  <si>
    <t>1.NP</t>
  </si>
  <si>
    <t>1,5*0,75*10</t>
  </si>
  <si>
    <t>3,14*0,45*0,45</t>
  </si>
  <si>
    <t>0,5*0,75*2</t>
  </si>
  <si>
    <t>1,5*2,2</t>
  </si>
  <si>
    <t>1,0*0,75*4</t>
  </si>
  <si>
    <t>Mezisoučet</t>
  </si>
  <si>
    <t>3</t>
  </si>
  <si>
    <t>2.NP</t>
  </si>
  <si>
    <t>(0,9*2,3+1,5*1,5)*4</t>
  </si>
  <si>
    <t>1,5*1,5*11</t>
  </si>
  <si>
    <t>2,1*1,5</t>
  </si>
  <si>
    <t>3. - 12.NP</t>
  </si>
  <si>
    <t>45,18*10</t>
  </si>
  <si>
    <t>Součet</t>
  </si>
  <si>
    <t>629995101</t>
  </si>
  <si>
    <t>Očištění vnějších ploch tlakovou vodou omytím</t>
  </si>
  <si>
    <t>-1455028192</t>
  </si>
  <si>
    <t>https://podminky.urs.cz/item/CS_URS_2023_01/629995101</t>
  </si>
  <si>
    <t>plocha stávající fasády 1. - 12.NP, vč. části pod UT</t>
  </si>
  <si>
    <t>"plocha, odměřeno v CADu" 780,2+753,0+754,3+733,0</t>
  </si>
  <si>
    <t>"výklenky 1.NP boky" 0,75*(2,6+3,4+3,4+1,8)*2</t>
  </si>
  <si>
    <t>"výklenky 1.NP podhled" 0,75*5,0*4</t>
  </si>
  <si>
    <t>"výklenky vstup" 0,4*3,4*4</t>
  </si>
  <si>
    <t>"boky lodžie" 0,75*2,65*2*4*11</t>
  </si>
  <si>
    <t>"podhled lodžie" (0,9*5,3+0,2*0,15*2)*4*12</t>
  </si>
  <si>
    <t>"podhled vstup" 4,16*1,28+(1,28*2+4,16)*0,2</t>
  </si>
  <si>
    <t>"průvlak lodžie boky" 5,3*0,16*2*4</t>
  </si>
  <si>
    <t>"přesahy lodžie boky" 0,2*0,2*2*4*11</t>
  </si>
  <si>
    <t>"podhled římsa" (23,15+21,75)*2*0,3</t>
  </si>
  <si>
    <t>odpočet otvorů 1.NP</t>
  </si>
  <si>
    <t>-1,5*0,75*10</t>
  </si>
  <si>
    <t>-3,14*0,45*0,45</t>
  </si>
  <si>
    <t>-0,5*0,75*2</t>
  </si>
  <si>
    <t>-1,5*2,2</t>
  </si>
  <si>
    <t>-1,0*0,75*4</t>
  </si>
  <si>
    <t>odpočet otvorů 2.NP</t>
  </si>
  <si>
    <t>-(0,9*2,3+1,5*1,5)*4</t>
  </si>
  <si>
    <t>-1,5*1,5*11</t>
  </si>
  <si>
    <t>-2,1*1,5</t>
  </si>
  <si>
    <t>odpočet otvorů 3. - 12.NP</t>
  </si>
  <si>
    <t>-45,18*10</t>
  </si>
  <si>
    <t>ostění 1.NP</t>
  </si>
  <si>
    <t>(1,5+0,75*2)*0,125*10</t>
  </si>
  <si>
    <t>2*3,14*0,225*0,125</t>
  </si>
  <si>
    <t>(0,5+0,75*2)*0,125*2</t>
  </si>
  <si>
    <t>(1,5+2,2*2)*0,125</t>
  </si>
  <si>
    <t>(1,0+0,75*2)*0,125*4</t>
  </si>
  <si>
    <t>ostění 2.NP</t>
  </si>
  <si>
    <t>(2,4+2,3*2)*0,125*4</t>
  </si>
  <si>
    <t>1,5*3*0,125*11</t>
  </si>
  <si>
    <t>(2,1+1,5*2)*0,125</t>
  </si>
  <si>
    <t>ostění 3. - 12.NP</t>
  </si>
  <si>
    <t>10,326*10</t>
  </si>
  <si>
    <t>619995001</t>
  </si>
  <si>
    <t>Začištění omítek (s dodáním hmot) kolem oken, dveří, podlah, obkladů apod.</t>
  </si>
  <si>
    <t>m</t>
  </si>
  <si>
    <t>-863131764</t>
  </si>
  <si>
    <t>https://podminky.urs.cz/item/CS_URS_2023_01/619995001</t>
  </si>
  <si>
    <t xml:space="preserve">vnitřní omítky po osazení nových výplní </t>
  </si>
  <si>
    <t>(0,5+0,75)*2*2</t>
  </si>
  <si>
    <t>(1,0+07,5)*2*4</t>
  </si>
  <si>
    <t>(1,5*0,75)*2*10</t>
  </si>
  <si>
    <t>1,5+2,2*2</t>
  </si>
  <si>
    <t>621131121</t>
  </si>
  <si>
    <t>Podkladní a spojovací vrstva vnějších omítaných ploch penetrace nanášená ručně podhledů</t>
  </si>
  <si>
    <t>1420176411</t>
  </si>
  <si>
    <t>https://podminky.urs.cz/item/CS_URS_2023_01/621131121</t>
  </si>
  <si>
    <t>5</t>
  </si>
  <si>
    <t>621321121</t>
  </si>
  <si>
    <t>Omítka vápenocementová vnějších ploch nanášená ručně jednovrstvá, tloušťky do 15 mm hladká podhledů</t>
  </si>
  <si>
    <t>-1798971447</t>
  </si>
  <si>
    <t>https://podminky.urs.cz/item/CS_URS_2023_01/621321121</t>
  </si>
  <si>
    <t>lodžie čelní strana</t>
  </si>
  <si>
    <t>(5,4+0,2*2)*0,15*4*11</t>
  </si>
  <si>
    <t>lodžie spodní strana</t>
  </si>
  <si>
    <t>(0,9*5,3+0,2*0,15*2)*4*12</t>
  </si>
  <si>
    <t>622325111</t>
  </si>
  <si>
    <t>Oprava vápenné omítky vnějších ploch stupně členitosti 1 hladké stěn, v rozsahu opravované plochy do 10%</t>
  </si>
  <si>
    <t>-583305701</t>
  </si>
  <si>
    <t>https://podminky.urs.cz/item/CS_URS_2023_01/622325111</t>
  </si>
  <si>
    <t>P</t>
  </si>
  <si>
    <t>Poznámka k položce:_x000D_
vč. penetrace</t>
  </si>
  <si>
    <t>"viz Otlučení do 10%" 2594,838</t>
  </si>
  <si>
    <t>7</t>
  </si>
  <si>
    <t>622325113</t>
  </si>
  <si>
    <t>Oprava vápenné omítky vnějších ploch stupně členitosti 1 hladké stěn, v rozsahu opravované plochy přes 30 do 50%</t>
  </si>
  <si>
    <t>1566922614</t>
  </si>
  <si>
    <t>https://podminky.urs.cz/item/CS_URS_2023_01/622325113</t>
  </si>
  <si>
    <t>8</t>
  </si>
  <si>
    <t>622211011</t>
  </si>
  <si>
    <t>Montáž kontaktního zateplení lepením a mechanickým kotvením z polystyrenových desek na vnější stěny, na podklad betonový nebo z lehčeného betonu, z tvárnic keramických nebo vápenopískových, tloušťky desek přes 40 do 80 mm</t>
  </si>
  <si>
    <t>-1706143557</t>
  </si>
  <si>
    <t>https://podminky.urs.cz/item/CS_URS_2023_01/622211011</t>
  </si>
  <si>
    <t>skladba F4 - soklová stěna do v. 0,6 m od UT</t>
  </si>
  <si>
    <t>"plocha" (22,71+21,91)*2*1,2</t>
  </si>
  <si>
    <t>"výklenky boky" 0,75*1,2*2*4</t>
  </si>
  <si>
    <t>"výklenky vstup" 0,4*1,2*4</t>
  </si>
  <si>
    <t>"sokl lodžie" (5,0+(0,75+0,23)*2)*44*0,19</t>
  </si>
  <si>
    <t>9</t>
  </si>
  <si>
    <t>M</t>
  </si>
  <si>
    <t>28376442</t>
  </si>
  <si>
    <t>deska XPS hrana rovná a strukturovaný povrch 300kPa tl 80mm</t>
  </si>
  <si>
    <t>716977375</t>
  </si>
  <si>
    <t>174,393*1,05 'Přepočtené koeficientem množství</t>
  </si>
  <si>
    <t>10</t>
  </si>
  <si>
    <t>622151021</t>
  </si>
  <si>
    <t>Penetrační nátěr vnějších pastovitých tenkovrstvých omítek mozaikových akrylátový stěn</t>
  </si>
  <si>
    <t>-685852319</t>
  </si>
  <si>
    <t>https://podminky.urs.cz/item/CS_URS_2023_01/622151021</t>
  </si>
  <si>
    <t>"plocha" (22,71+21,91)*2*0,6</t>
  </si>
  <si>
    <t>"výklenky boky" 0,75*0,6*2*4</t>
  </si>
  <si>
    <t>"výklenky vstup" 0,4*0,6*4</t>
  </si>
  <si>
    <t>11</t>
  </si>
  <si>
    <t>622511112</t>
  </si>
  <si>
    <t>Omítka tenkovrstvá akrylátová vnějších ploch probarvená bez penetrace mozaiková střednězrnná stěn</t>
  </si>
  <si>
    <t>1103503553</t>
  </si>
  <si>
    <t>https://podminky.urs.cz/item/CS_URS_2023_01/622511112</t>
  </si>
  <si>
    <t>622221011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</si>
  <si>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40 do 80 mm</t>
  </si>
  <si>
    <t>-1484431933</t>
  </si>
  <si>
    <t>https://podminky.urs.cz/item/CS_URS_2023_01/622221011</t>
  </si>
  <si>
    <t>skladba F1 - boční stěna lodžie</t>
  </si>
  <si>
    <t>výklenky 1.NP boky</t>
  </si>
  <si>
    <t>(0,75+0,5)*2,1*2</t>
  </si>
  <si>
    <t>(0,75+0,5)*0,6*2</t>
  </si>
  <si>
    <t>(0,75+0,5)*1,3*2</t>
  </si>
  <si>
    <t>výklenky 1.NP plocha</t>
  </si>
  <si>
    <t>5,0*(2,1*2+0,6+1,3)</t>
  </si>
  <si>
    <t>-0,94*0,72*4</t>
  </si>
  <si>
    <t>-1,44*0,72</t>
  </si>
  <si>
    <t>vstup 1.NP</t>
  </si>
  <si>
    <t>(3,6+0,34*4)*2,65</t>
  </si>
  <si>
    <t>-1,44*2,2</t>
  </si>
  <si>
    <t>průběžná boční stěna lodžie</t>
  </si>
  <si>
    <t>0,5*2*31,0*4</t>
  </si>
  <si>
    <t>boky lodžie</t>
  </si>
  <si>
    <t>0,71*2*2,65*4*11</t>
  </si>
  <si>
    <t>skladba AT - skladba atiky</t>
  </si>
  <si>
    <t>"atika vnější strana" (20,185+22,51)*2*0,5</t>
  </si>
  <si>
    <t>13</t>
  </si>
  <si>
    <t>621221011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</si>
  <si>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40 do 80 mm</t>
  </si>
  <si>
    <t>1015046857</t>
  </si>
  <si>
    <t>https://podminky.urs.cz/item/CS_URS_2023_01/621221011</t>
  </si>
  <si>
    <t>skladba P2 - podlaha lodžie</t>
  </si>
  <si>
    <t>"podhled lodžie" 0,82*5,0*4*11</t>
  </si>
  <si>
    <t>"podhled lodžie 12.NP" (0,82+0,12+0,16)*5,0*4</t>
  </si>
  <si>
    <t>"podhled římsa" (20,185+22,51)*2*0,38</t>
  </si>
  <si>
    <t>"stříška nad vstupem" 4,16*1,16+(4,16+1,16*2)*0,2</t>
  </si>
  <si>
    <t>14</t>
  </si>
  <si>
    <t>63141466</t>
  </si>
  <si>
    <t>deska tepelně izolační minerální kontaktních fasád podélné vlákno λ=0,037 tl 80mm</t>
  </si>
  <si>
    <t>527110958</t>
  </si>
  <si>
    <t>240,97+384,249</t>
  </si>
  <si>
    <t>625,219*1,05 'Přepočtené koeficientem množství</t>
  </si>
  <si>
    <t>15</t>
  </si>
  <si>
    <t>622221021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</si>
  <si>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80 do 120 mm</t>
  </si>
  <si>
    <t>76727625</t>
  </si>
  <si>
    <t>https://podminky.urs.cz/item/CS_URS_2023_01/622221021</t>
  </si>
  <si>
    <t>skladba F2 - obvodová stěna od v. 0,6 m nad UT</t>
  </si>
  <si>
    <t>2.-12.NP</t>
  </si>
  <si>
    <t>(19,625+3,085+19,825+2,085-0,16)*2*30,63</t>
  </si>
  <si>
    <t>25,4+7,5+32,8+4,3+18,4+2,6+16,1+3,5</t>
  </si>
  <si>
    <t>průběžná boční stěna lodžie (čelo)</t>
  </si>
  <si>
    <t>-0,375*2*30,63*4</t>
  </si>
  <si>
    <t>čelo desky lodžie</t>
  </si>
  <si>
    <t>-5,3*0,15*4*11</t>
  </si>
  <si>
    <t>-38,88*10</t>
  </si>
  <si>
    <t>16</t>
  </si>
  <si>
    <t>63141469</t>
  </si>
  <si>
    <t>deska tepelně izolační minerální kontaktních fasád podélné vlákno λ=0,037 tl 120mm</t>
  </si>
  <si>
    <t>-548369198</t>
  </si>
  <si>
    <t>2260,734*1,05 'Přepočtené koeficientem množství</t>
  </si>
  <si>
    <t>17</t>
  </si>
  <si>
    <t>622212051</t>
  </si>
  <si>
    <t>Montáž kontaktního zateplení vnějšího ostění, nadpraží nebo parapetu lepením z polystyrenových desek hloubky špalet přes 200 do 400 mm, tloušťky desek do 40 mm</t>
  </si>
  <si>
    <t>-275574105</t>
  </si>
  <si>
    <t>https://podminky.urs.cz/item/CS_URS_2023_01/622212051</t>
  </si>
  <si>
    <t>(1,5+0,75)*2*10</t>
  </si>
  <si>
    <t>2*3,14*0,225</t>
  </si>
  <si>
    <t>(1,5+2,2*2)</t>
  </si>
  <si>
    <t>(1,0+0,75)*2*4</t>
  </si>
  <si>
    <t>(2,4+2,3*2)*4</t>
  </si>
  <si>
    <t>1,5*4*11</t>
  </si>
  <si>
    <t>(2,1+1,5)*2</t>
  </si>
  <si>
    <t>101,2*10</t>
  </si>
  <si>
    <t>pomocně pro pás XPS na podlaze lodžie</t>
  </si>
  <si>
    <t>"1 lodžie" 5,0+(0,75+0,23)*2</t>
  </si>
  <si>
    <t>"43 lodžií" 6,96*43</t>
  </si>
  <si>
    <t>pomocně pro čelo desky lodžie</t>
  </si>
  <si>
    <t>(5,3+0,15*2)*4*11</t>
  </si>
  <si>
    <t>18</t>
  </si>
  <si>
    <t>28376385</t>
  </si>
  <si>
    <t>deska XPS hrana rovná polo či pero drážka a hladký povrch</t>
  </si>
  <si>
    <t>m3</t>
  </si>
  <si>
    <t>-639855480</t>
  </si>
  <si>
    <t>ostění, nadpraží, tl. 30 mm</t>
  </si>
  <si>
    <t>(71,313+101,2+1012,0)*0,245*0,03</t>
  </si>
  <si>
    <t>pomocně pro pás XPS na podlaze lodžie, tl. 20 mm</t>
  </si>
  <si>
    <t>306,24*0,3*0,02</t>
  </si>
  <si>
    <t>0,87*0,1*0,02*44</t>
  </si>
  <si>
    <t>pomocně pro čelo desky lodžie, tl. 40 mm</t>
  </si>
  <si>
    <t>246,4*0,21*0,04</t>
  </si>
  <si>
    <t>12,69*1,05 'Přepočtené koeficientem množství</t>
  </si>
  <si>
    <t>19</t>
  </si>
  <si>
    <t>622212R01</t>
  </si>
  <si>
    <t>D+M systémových profilů a lišt k zateplovacímu systému (zakládací, rohové), specifikace dle PD</t>
  </si>
  <si>
    <t>soubor</t>
  </si>
  <si>
    <t>1816920246</t>
  </si>
  <si>
    <t>20</t>
  </si>
  <si>
    <t>622531R22</t>
  </si>
  <si>
    <t>Omítka tenkovrstvá hlazená, ušlechtilá, vnějších ploch probarvená 2,0 mm, styky dvou barev, vč. penetrace</t>
  </si>
  <si>
    <t>-1785189546</t>
  </si>
  <si>
    <t>(19,625+3,085+19,825+2,085)*2*31,3</t>
  </si>
  <si>
    <t>45,33+49,5+25,7+28,7</t>
  </si>
  <si>
    <t>-1,44*0,72*10</t>
  </si>
  <si>
    <t>-0,44*0,72*2</t>
  </si>
  <si>
    <t>-(0,84*2,3+1,5*1,47)*4</t>
  </si>
  <si>
    <t>-1,44*1,47*11</t>
  </si>
  <si>
    <t>2,04*1,47</t>
  </si>
  <si>
    <t>-36,834*10</t>
  </si>
  <si>
    <t>(1,44+0,72*2)*0,245*10</t>
  </si>
  <si>
    <t>(0,44+0,72*2)*0,245*2</t>
  </si>
  <si>
    <t>(1,44+2,2*2)*0,245</t>
  </si>
  <si>
    <t>(0,94+0,72*2)*0,245*4</t>
  </si>
  <si>
    <t>(2,34+2,3*2)*0,125*4</t>
  </si>
  <si>
    <t>(1,44+1,47*2)*0,125*11</t>
  </si>
  <si>
    <t>(2,04+1,47*2)*0,125</t>
  </si>
  <si>
    <t>ostění 3.-12.NP</t>
  </si>
  <si>
    <t>10,116*10</t>
  </si>
  <si>
    <t>podhled lodžie 1.NP</t>
  </si>
  <si>
    <t>4,84*0,75*4</t>
  </si>
  <si>
    <t>podhled lodžie 2.-12.NP</t>
  </si>
  <si>
    <t>4,84*0,82*4*11</t>
  </si>
  <si>
    <t>podhled římsa</t>
  </si>
  <si>
    <t>(20,185+22,51)*2*0,3</t>
  </si>
  <si>
    <t>výklenky vstup</t>
  </si>
  <si>
    <t>0,34*4*2,6</t>
  </si>
  <si>
    <t>0,75*(2,1*2+0,6+1,3)*2</t>
  </si>
  <si>
    <t>0,71*2*2,5*4*11</t>
  </si>
  <si>
    <t>stříška nad vstupem</t>
  </si>
  <si>
    <t>4,16*1,16+(4,16+1,16*2)*0,3</t>
  </si>
  <si>
    <t>odpočet bílá omítka</t>
  </si>
  <si>
    <t>-745,58</t>
  </si>
  <si>
    <t>622531R23</t>
  </si>
  <si>
    <t>Omítka tenkovrstvá hlazená, ušlechtilá, vnějších ploch bílá 2,0 mm, styky dvou barev, vč. penetrace</t>
  </si>
  <si>
    <t>-314198747</t>
  </si>
  <si>
    <t>vnitřní stěny lodžií, 1 ks</t>
  </si>
  <si>
    <t>(4,84+0,74*2)*2,5</t>
  </si>
  <si>
    <t>4,84*0,74</t>
  </si>
  <si>
    <t>-(0,84*2,3+1,5*1,47)</t>
  </si>
  <si>
    <t>(2,34+2,3*2)*0,245</t>
  </si>
  <si>
    <t>"43 ks" 16,945*43</t>
  </si>
  <si>
    <t>22</t>
  </si>
  <si>
    <t>621251105</t>
  </si>
  <si>
    <t>Montáž kontaktního zateplení lepením a mechanickým kotvením Příplatek k cenám za zápustnou montáž kotev s použitím tepelněizolačních zátek na vnější podhledy z minerální vlny</t>
  </si>
  <si>
    <t>818699090</t>
  </si>
  <si>
    <t>https://podminky.urs.cz/item/CS_URS_2023_01/621251105</t>
  </si>
  <si>
    <t>23</t>
  </si>
  <si>
    <t>622251105</t>
  </si>
  <si>
    <t>Montáž kontaktního zateplení lepením a mechanickým kotvením Příplatek k cenám za zápustnou montáž kotev s použitím tepelněizolačních zátek na vnější stěny z minerální vlny</t>
  </si>
  <si>
    <t>-1850748668</t>
  </si>
  <si>
    <t>https://podminky.urs.cz/item/CS_URS_2023_01/622251105</t>
  </si>
  <si>
    <t>384,249+2260,734</t>
  </si>
  <si>
    <t>24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</si>
  <si>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</si>
  <si>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</si>
  <si>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342246392</t>
  </si>
  <si>
    <t>https://podminky.urs.cz/item/CS_URS_2023_01/622251101</t>
  </si>
  <si>
    <t>174,394</t>
  </si>
  <si>
    <t>ostění, nadpraží</t>
  </si>
  <si>
    <t>(71,313+101,2+1012,0)*0,245</t>
  </si>
  <si>
    <t>306,24*0,3</t>
  </si>
  <si>
    <t>0,87*0,1*44</t>
  </si>
  <si>
    <t>246,4*0,21</t>
  </si>
  <si>
    <t>25</t>
  </si>
  <si>
    <t>631342R12</t>
  </si>
  <si>
    <t>Cementová litá pěna ve spádu tl. 20 až 40 mm, vč. penetrace podkladu</t>
  </si>
  <si>
    <t>-511087312</t>
  </si>
  <si>
    <t>4,7*0,03*44</t>
  </si>
  <si>
    <t>26</t>
  </si>
  <si>
    <t>631351101</t>
  </si>
  <si>
    <t>Bednění v podlahách rýh a hran zřízení</t>
  </si>
  <si>
    <t>-748149243</t>
  </si>
  <si>
    <t>https://podminky.urs.cz/item/CS_URS_2023_01/631351101</t>
  </si>
  <si>
    <t>podlaha lodžie</t>
  </si>
  <si>
    <t>(5,3+0,15*2)*0,02*44</t>
  </si>
  <si>
    <t>27</t>
  </si>
  <si>
    <t>631351102</t>
  </si>
  <si>
    <t>Bednění v podlahách rýh a hran odstranění</t>
  </si>
  <si>
    <t>560542672</t>
  </si>
  <si>
    <t>https://podminky.urs.cz/item/CS_URS_2023_01/631351102</t>
  </si>
  <si>
    <t>28</t>
  </si>
  <si>
    <t>644941121</t>
  </si>
  <si>
    <t>Montáž průvětrníků nebo mřížek odvětrávacích montáž průchodky (trubky) se zhotovením otvoru v tepelné izolaci</t>
  </si>
  <si>
    <t>kus</t>
  </si>
  <si>
    <t>-1282413689</t>
  </si>
  <si>
    <t>https://podminky.urs.cz/item/CS_URS_2023_01/644941121</t>
  </si>
  <si>
    <t>Ostatní výrobky</t>
  </si>
  <si>
    <t>"ozn. V4" 88</t>
  </si>
  <si>
    <t>29</t>
  </si>
  <si>
    <t>42981649</t>
  </si>
  <si>
    <t>trouba pevná PVC D 100mm do 45°C</t>
  </si>
  <si>
    <t>-1561496208</t>
  </si>
  <si>
    <t>"ozn. V4" 88*0,16</t>
  </si>
  <si>
    <t>14,08*1,1 'Přepočtené koeficientem množství</t>
  </si>
  <si>
    <t>Ostatní konstrukce a práce, bourání</t>
  </si>
  <si>
    <t>30</t>
  </si>
  <si>
    <t>941111112</t>
  </si>
  <si>
    <t>Montáž lešení řadového trubkového lehkého pracovního s podlahami s provozním zatížením tř. 3 do 200 kg/m2 šířky tř. W06 od 0,6 do 0,9 m, výšky přes 10 do 25 m</t>
  </si>
  <si>
    <t>-261743021</t>
  </si>
  <si>
    <t>https://podminky.urs.cz/item/CS_URS_2023_01/941111112</t>
  </si>
  <si>
    <t>plocha stávající fasády 1. - 12.NP</t>
  </si>
  <si>
    <t>"plocha, odměřeno v CADu" 759,0+738,0+739,0+717,2</t>
  </si>
  <si>
    <t>31</t>
  </si>
  <si>
    <t>941111212</t>
  </si>
  <si>
    <t>Montáž lešení řadového trubkového lehkého pracovního s podlahami s provozním zatížením tř. 3 do 200 kg/m2 Příplatek za první a každý další den použití lešení k ceně -1112</t>
  </si>
  <si>
    <t>83505196</t>
  </si>
  <si>
    <t>https://podminky.urs.cz/item/CS_URS_2023_01/941111212</t>
  </si>
  <si>
    <t xml:space="preserve">předpoklad 90 dní </t>
  </si>
  <si>
    <t>2953,2*90</t>
  </si>
  <si>
    <t>32</t>
  </si>
  <si>
    <t>941111812</t>
  </si>
  <si>
    <t>Demontáž lešení řadového trubkového lehkého pracovního s podlahami s provozním zatížením tř. 3 do 200 kg/m2 šířky tř. W06 od 0,6 do 0,9 m, výšky přes 10 do 25 m</t>
  </si>
  <si>
    <t>856828797</t>
  </si>
  <si>
    <t>https://podminky.urs.cz/item/CS_URS_2023_01/941111812</t>
  </si>
  <si>
    <t>33</t>
  </si>
  <si>
    <t>941111R12</t>
  </si>
  <si>
    <t>Příplatek k lešení za výšku přes 25 m</t>
  </si>
  <si>
    <t>1259693917</t>
  </si>
  <si>
    <t>34</t>
  </si>
  <si>
    <t>944511111</t>
  </si>
  <si>
    <t>Montáž ochranné sítě zavěšené na konstrukci lešení z textilie z umělých vláken</t>
  </si>
  <si>
    <t>-1871032324</t>
  </si>
  <si>
    <t>https://podminky.urs.cz/item/CS_URS_2023_01/944511111</t>
  </si>
  <si>
    <t>35</t>
  </si>
  <si>
    <t>944511211</t>
  </si>
  <si>
    <t>Montáž ochranné sítě Příplatek za první a každý další den použití sítě k ceně -1111</t>
  </si>
  <si>
    <t>-1058888988</t>
  </si>
  <si>
    <t>https://podminky.urs.cz/item/CS_URS_2023_01/944511211</t>
  </si>
  <si>
    <t>36</t>
  </si>
  <si>
    <t>944511811</t>
  </si>
  <si>
    <t>Demontáž ochranné sítě zavěšené na konstrukci lešení z textilie z umělých vláken</t>
  </si>
  <si>
    <t>-1447430347</t>
  </si>
  <si>
    <t>https://podminky.urs.cz/item/CS_URS_2023_01/944511811</t>
  </si>
  <si>
    <t>37</t>
  </si>
  <si>
    <t>949101111</t>
  </si>
  <si>
    <t>Lešení pomocné pracovní pro objekty pozemních staveb pro zatížení do 150 kg/m2, o výšce lešeňové podlahy do 1,9 m</t>
  </si>
  <si>
    <t>354787900</t>
  </si>
  <si>
    <t>https://podminky.urs.cz/item/CS_URS_2023_01/949101111</t>
  </si>
  <si>
    <t>"stříška nad vstupem" 4,16*1,16</t>
  </si>
  <si>
    <t>38</t>
  </si>
  <si>
    <t>965081213</t>
  </si>
  <si>
    <t>Bourání podlah z dlaždic bez podkladního lože nebo mazaniny, s jakoukoliv výplní spár keramických nebo xylolitových tl. do 10 mm, plochy přes 1 m2</t>
  </si>
  <si>
    <t>405795957</t>
  </si>
  <si>
    <t>https://podminky.urs.cz/item/CS_URS_2023_01/965081213</t>
  </si>
  <si>
    <t>ozn. XA - vybourání podlahy stávající lodžie</t>
  </si>
  <si>
    <t>"2.NP" 4,85*4</t>
  </si>
  <si>
    <t>"3. - 12.NP" 19,4*10</t>
  </si>
  <si>
    <t>39</t>
  </si>
  <si>
    <t>965043341</t>
  </si>
  <si>
    <t>Bourání mazanin betonových s potěrem nebo teracem tl. do 100 mm, plochy přes 4 m2</t>
  </si>
  <si>
    <t>-777219527</t>
  </si>
  <si>
    <t>https://podminky.urs.cz/item/CS_URS_2023_01/965043341</t>
  </si>
  <si>
    <t>ozn. XA - vybourání podlahy stávající lodžie, tl. 55 - 100 mm</t>
  </si>
  <si>
    <t>"2.NP" 19,4*0,08</t>
  </si>
  <si>
    <t>"3. - 12.NP" 1,552*10</t>
  </si>
  <si>
    <t>40</t>
  </si>
  <si>
    <t>968072244</t>
  </si>
  <si>
    <t>Vybourání kovových rámů oken s křídly, dveřních zárubní, vrat, stěn, ostění nebo obkladů okenních rámů s křídly jednoduchých, plochy do 1 m2</t>
  </si>
  <si>
    <t>2074485789</t>
  </si>
  <si>
    <t>https://podminky.urs.cz/item/CS_URS_2023_01/968072244</t>
  </si>
  <si>
    <t>ozn. X03 - ocelové okno jednokřídlé</t>
  </si>
  <si>
    <t xml:space="preserve">"1.NP" 0,5*0,75*2 </t>
  </si>
  <si>
    <t>ozn. X04 - dvoudílné ocelové okno s drátosklem</t>
  </si>
  <si>
    <t>"1.NP" 1,0*0,75*4</t>
  </si>
  <si>
    <t>41</t>
  </si>
  <si>
    <t>968072245</t>
  </si>
  <si>
    <t>Vybourání kovových rámů oken s křídly, dveřních zárubní, vrat, stěn, ostění nebo obkladů okenních rámů s křídly jednoduchých, plochy do 2 m2</t>
  </si>
  <si>
    <t>1983354140</t>
  </si>
  <si>
    <t>https://podminky.urs.cz/item/CS_URS_2023_01/968072245</t>
  </si>
  <si>
    <t>ozn. X01 - trojdílné ocelové okno s drátosklem</t>
  </si>
  <si>
    <t xml:space="preserve">"1.NP" 1,5*0,75*10 </t>
  </si>
  <si>
    <t>42</t>
  </si>
  <si>
    <t>968072456</t>
  </si>
  <si>
    <t>Vybourání kovových rámů oken s křídly, dveřních zárubní, vrat, stěn, ostění nebo obkladů dveřních zárubní, plochy přes 2 m2</t>
  </si>
  <si>
    <t>-607497635</t>
  </si>
  <si>
    <t>https://podminky.urs.cz/item/CS_URS_2023_01/968072456</t>
  </si>
  <si>
    <t>ozn. X02 - 2kř ocelové vchodové dveře</t>
  </si>
  <si>
    <t>"1.NP" 1,5*2,2</t>
  </si>
  <si>
    <t>43</t>
  </si>
  <si>
    <t>978015321</t>
  </si>
  <si>
    <t>Otlučení vápenných nebo vápenocementových omítek vnějších ploch s vyškrabáním spar a s očištěním zdiva stupně členitosti 1 a 2, v rozsahu do 10 %</t>
  </si>
  <si>
    <t>-2121222612</t>
  </si>
  <si>
    <t>https://podminky.urs.cz/item/CS_URS_2023_01/978015321</t>
  </si>
  <si>
    <t>"výklenky 1.NP boky" 0,75*(1,9+2,7+2,7+1,1)*2</t>
  </si>
  <si>
    <t>"výklenky vstup" 0,4*2,7*4</t>
  </si>
  <si>
    <t>odpočet otluky do 100%</t>
  </si>
  <si>
    <t>-270,12</t>
  </si>
  <si>
    <t>44</t>
  </si>
  <si>
    <t>978015361</t>
  </si>
  <si>
    <t>Otlučení vápenných nebo vápenocementových omítek vnějších ploch s vyškrabáním spar a s očištěním zdiva stupně členitosti 1 a 2, v rozsahu přes 30 do 50 %</t>
  </si>
  <si>
    <t>-943329609</t>
  </si>
  <si>
    <t>https://podminky.urs.cz/item/CS_URS_2023_01/978015361</t>
  </si>
  <si>
    <t>45</t>
  </si>
  <si>
    <t>978015391</t>
  </si>
  <si>
    <t>Otlučení vápenných nebo vápenocementových omítek vnějších ploch s vyškrabáním spar a s očištěním zdiva stupně členitosti 1 a 2, v rozsahu přes 80 do 100 %</t>
  </si>
  <si>
    <t>1832742796</t>
  </si>
  <si>
    <t>https://podminky.urs.cz/item/CS_URS_2023_01/978015391</t>
  </si>
  <si>
    <t>46</t>
  </si>
  <si>
    <t>9R01</t>
  </si>
  <si>
    <t>Vyspravení poškozených částí podlahových panelů lodžií, specifikace dle PD</t>
  </si>
  <si>
    <t>-331772977</t>
  </si>
  <si>
    <t>"kusy lodžií" 4*11</t>
  </si>
  <si>
    <t>47</t>
  </si>
  <si>
    <t>9R02</t>
  </si>
  <si>
    <t>Očištění podlahových panelů lodžií před před montáží nových vrstev, specifikace dle PD</t>
  </si>
  <si>
    <t>-488928031</t>
  </si>
  <si>
    <t>48</t>
  </si>
  <si>
    <t>952901111</t>
  </si>
  <si>
    <t>Vyčištění budov nebo objektů před předáním do užívání budov bytové nebo občanské výstavby, světlé výšky podlaží do 4 m</t>
  </si>
  <si>
    <t>1122161662</t>
  </si>
  <si>
    <t>https://podminky.urs.cz/item/CS_URS_2023_01/952901111</t>
  </si>
  <si>
    <t>"lodžie" 4,7*44</t>
  </si>
  <si>
    <t>"komunikační prostory" 100,0</t>
  </si>
  <si>
    <t>997</t>
  </si>
  <si>
    <t>Přesun sutě</t>
  </si>
  <si>
    <t>49</t>
  </si>
  <si>
    <t>997013160</t>
  </si>
  <si>
    <t>Vnitrostaveništní doprava suti a vybouraných hmot vodorovně do 50 m svisle s omezením mechanizace pro budovy a haly výšky přes 30 do 36 m</t>
  </si>
  <si>
    <t>t</t>
  </si>
  <si>
    <t>177992586</t>
  </si>
  <si>
    <t>https://podminky.urs.cz/item/CS_URS_2023_01/997013160</t>
  </si>
  <si>
    <t>50</t>
  </si>
  <si>
    <t>997013501</t>
  </si>
  <si>
    <t>Odvoz suti a vybouraných hmot na skládku nebo meziskládku se složením, na vzdálenost do 1 km</t>
  </si>
  <si>
    <t>917541843</t>
  </si>
  <si>
    <t>https://podminky.urs.cz/item/CS_URS_2023_01/997013501</t>
  </si>
  <si>
    <t>51</t>
  </si>
  <si>
    <t>997013509</t>
  </si>
  <si>
    <t>Odvoz suti a vybouraných hmot na skládku nebo meziskládku se složením, na vzdálenost Příplatek k ceně za každý další i započatý 1 km přes 1 km</t>
  </si>
  <si>
    <t>574146759</t>
  </si>
  <si>
    <t>https://podminky.urs.cz/item/CS_URS_2023_01/997013509</t>
  </si>
  <si>
    <t>předpoklad do 10 km</t>
  </si>
  <si>
    <t>86,227*9</t>
  </si>
  <si>
    <t>52</t>
  </si>
  <si>
    <t>997013601</t>
  </si>
  <si>
    <t>Poplatek za uložení stavebního odpadu na skládce (skládkovné) z prostého betonu zatříděného do Katalogu odpadů pod kódem 17 01 01</t>
  </si>
  <si>
    <t>810090167</t>
  </si>
  <si>
    <t>https://podminky.urs.cz/item/CS_URS_2023_01/997013601</t>
  </si>
  <si>
    <t>53</t>
  </si>
  <si>
    <t>997013607</t>
  </si>
  <si>
    <t>Poplatek za uložení stavebního odpadu na skládce (skládkovné) z tašek a keramických výrobků zatříděného do Katalogu odpadů pod kódem 17 01 03</t>
  </si>
  <si>
    <t>-510380164</t>
  </si>
  <si>
    <t>https://podminky.urs.cz/item/CS_URS_2023_01/997013607</t>
  </si>
  <si>
    <t>54</t>
  </si>
  <si>
    <t>997013631</t>
  </si>
  <si>
    <t>Poplatek za uložení stavebního odpadu na skládce (skládkovné) směsného stavebního a demoličního zatříděného do Katalogu odpadů pod kódem 17 09 04</t>
  </si>
  <si>
    <t>-1923368412</t>
  </si>
  <si>
    <t>https://podminky.urs.cz/item/CS_URS_2023_01/997013631</t>
  </si>
  <si>
    <t>"celková suť" 86,227</t>
  </si>
  <si>
    <t>"beton" -37,558</t>
  </si>
  <si>
    <t>"keramika" -7,469</t>
  </si>
  <si>
    <t>998</t>
  </si>
  <si>
    <t>Přesun hmot</t>
  </si>
  <si>
    <t>55</t>
  </si>
  <si>
    <t>998017004</t>
  </si>
  <si>
    <t>Přesun hmot pro budovy občanské výstavby, bydlení, výrobu a služby s omezením mechanizace vodorovná dopravní vzdálenost do 100 m pro budovy s jakoukoliv nosnou konstrukcí výšky přes 24 do 36 m</t>
  </si>
  <si>
    <t>-1400193885</t>
  </si>
  <si>
    <t>https://podminky.urs.cz/item/CS_URS_2023_01/998017004</t>
  </si>
  <si>
    <t>PSV</t>
  </si>
  <si>
    <t>Práce a dodávky PSV</t>
  </si>
  <si>
    <t>741</t>
  </si>
  <si>
    <t>Elektroinstalace - silnoproud</t>
  </si>
  <si>
    <t>56</t>
  </si>
  <si>
    <t>XF</t>
  </si>
  <si>
    <t>Demontáž stávajícího svodu hromosvodu 125 mm, vč. likvidace</t>
  </si>
  <si>
    <t>-571698725</t>
  </si>
  <si>
    <t>"pohled JV" (33,85-0,63)*2</t>
  </si>
  <si>
    <t>"pohled JZ" (33,85-1,42)*2</t>
  </si>
  <si>
    <t>57</t>
  </si>
  <si>
    <t>H1</t>
  </si>
  <si>
    <t>D+M nový svod hromosvodu na fasádě, drát FeZn 8 mm, kompletní provedení vč. kotvících prvků, specifikace dle PD</t>
  </si>
  <si>
    <t>-972721454</t>
  </si>
  <si>
    <t>"pohled JV" (34,09-0,63)*3</t>
  </si>
  <si>
    <t>"pohled JZ" (34,09-0,3)*3</t>
  </si>
  <si>
    <t>764</t>
  </si>
  <si>
    <t>Konstrukce klempířské</t>
  </si>
  <si>
    <t>58</t>
  </si>
  <si>
    <t>764001R41</t>
  </si>
  <si>
    <t>Demontáž stávající krytiny stříšky vč. souvisejích oplechování a prvků</t>
  </si>
  <si>
    <t>813386314</t>
  </si>
  <si>
    <t xml:space="preserve">ozn. XI - demontáž stávající krytiny stříšky </t>
  </si>
  <si>
    <t>"dle nových prvků, ozn. K7" 0,6</t>
  </si>
  <si>
    <t>"dle nových prvků, ozn. K8" 5,0</t>
  </si>
  <si>
    <t>59</t>
  </si>
  <si>
    <t>764002851</t>
  </si>
  <si>
    <t>Demontáž klempířských konstrukcí oplechování parapetů do suti</t>
  </si>
  <si>
    <t>-502749076</t>
  </si>
  <si>
    <t>https://podminky.urs.cz/item/CS_URS_2023_01/764002851</t>
  </si>
  <si>
    <t>ozn. XP1 - demontáž stávajícho vnějšího parapetu</t>
  </si>
  <si>
    <t>"dle nových prvků, ozn. K1" 0,46*2</t>
  </si>
  <si>
    <t>"dle nových prvků, ozn. K2" 0,96*8</t>
  </si>
  <si>
    <t>"dle nových prvků, ozn. K3" 1,46*10</t>
  </si>
  <si>
    <t>"dle nových prvků, ozn. K4" 1,52*44</t>
  </si>
  <si>
    <t>"dle nových prvků, ozn. K5" 1,46*165</t>
  </si>
  <si>
    <t>"dle nových prvků, ozn. K6" 2,06*11</t>
  </si>
  <si>
    <t>60</t>
  </si>
  <si>
    <t>764002R11</t>
  </si>
  <si>
    <t>Demontáž klempířských konstrukcí oplechování lodžie do suti</t>
  </si>
  <si>
    <t>2059411001</t>
  </si>
  <si>
    <t>ozn. XP3 - demontáž oplechování lodžie</t>
  </si>
  <si>
    <t>"2.NP" (5,4+0,2*2)*4</t>
  </si>
  <si>
    <t>"3. - 12.NP" 23,2*10</t>
  </si>
  <si>
    <t>61</t>
  </si>
  <si>
    <t>764004861</t>
  </si>
  <si>
    <t>Demontáž klempířských konstrukcí svodu do suti</t>
  </si>
  <si>
    <t>-480771577</t>
  </si>
  <si>
    <t>https://podminky.urs.cz/item/CS_URS_2023_01/764004861</t>
  </si>
  <si>
    <t xml:space="preserve">ozn. XF - demontáž stávajícho svodu </t>
  </si>
  <si>
    <t>"dle nových prvků, ozn. K9" 140,0</t>
  </si>
  <si>
    <t>62</t>
  </si>
  <si>
    <t>764111R11</t>
  </si>
  <si>
    <t>Krytina ze svitků, ze šablon nebo taškových tabulí z pozinkovaného plechu s povrchovou úpravou s úpravou u okapů, prostupů a výčnělků střechy rovné do 30°, vč. kotvení</t>
  </si>
  <si>
    <t>474834843</t>
  </si>
  <si>
    <t>Klempířské výrobky</t>
  </si>
  <si>
    <t>"ozn. K7" 0,6</t>
  </si>
  <si>
    <t>"ozn. K8" 5,0</t>
  </si>
  <si>
    <t>63</t>
  </si>
  <si>
    <t>764226R04</t>
  </si>
  <si>
    <t>Oplechování parapetů z hliníkového plechu 1,4 mm rovných rš do 330 mm, povrchová úprava, boční krytky</t>
  </si>
  <si>
    <t>1866881671</t>
  </si>
  <si>
    <t>"ozn. K1" 0,46*2</t>
  </si>
  <si>
    <t>"ozn. K2" 0,96*8</t>
  </si>
  <si>
    <t>"ozn. K3" 1,46*10</t>
  </si>
  <si>
    <t>64</t>
  </si>
  <si>
    <t>764226R05</t>
  </si>
  <si>
    <t>Oplechování parapetů z hliníkového plechu 1,4 mm rovných rš do 400 mm, povrchová úprava, boční krytky</t>
  </si>
  <si>
    <t>386698114</t>
  </si>
  <si>
    <t>"ozn. K4" 1,52*44</t>
  </si>
  <si>
    <t>"ozn. K5" 1,46*165</t>
  </si>
  <si>
    <t>"ozn. K6" 2,06*11</t>
  </si>
  <si>
    <t>65</t>
  </si>
  <si>
    <t>764518623</t>
  </si>
  <si>
    <t>Svod z pozinkovaného plechu s upraveným povrchem včetně objímek, kolen a odskoků kruhový, průměru 120 mm</t>
  </si>
  <si>
    <t>1940371292</t>
  </si>
  <si>
    <t>https://podminky.urs.cz/item/CS_URS_2023_01/764518623</t>
  </si>
  <si>
    <t>"ozn. K9" 140,0</t>
  </si>
  <si>
    <t>66</t>
  </si>
  <si>
    <t>998764204</t>
  </si>
  <si>
    <t>Přesun hmot pro konstrukce klempířské stanovený procentní sazbou (%) z ceny vodorovná dopravní vzdálenost do 50 m v objektech výšky přes 24 do 36 m</t>
  </si>
  <si>
    <t>%</t>
  </si>
  <si>
    <t>-1670790450</t>
  </si>
  <si>
    <t>https://podminky.urs.cz/item/CS_URS_2023_01/998764204</t>
  </si>
  <si>
    <t>767</t>
  </si>
  <si>
    <t>Konstrukce zámečnické</t>
  </si>
  <si>
    <t>67</t>
  </si>
  <si>
    <t>767162812</t>
  </si>
  <si>
    <t>Demontáž zábradlí balkonového nebo lodžiového z hliníkových profilů včetně výplně rovného délky přes 3,0 do 6,0 m</t>
  </si>
  <si>
    <t>600627022</t>
  </si>
  <si>
    <t>https://podminky.urs.cz/item/CS_URS_2023_01/767162812</t>
  </si>
  <si>
    <t>ozn. XE - demontáž stávajícího zábradlí lodžie</t>
  </si>
  <si>
    <t>"2.NP" 4</t>
  </si>
  <si>
    <t>"3. - 12.NP" 4*10</t>
  </si>
  <si>
    <t>68</t>
  </si>
  <si>
    <t>767661811</t>
  </si>
  <si>
    <t>Demontáž mříží pevných nebo otevíravých</t>
  </si>
  <si>
    <t>1454841065</t>
  </si>
  <si>
    <t>https://podminky.urs.cz/item/CS_URS_2023_01/767661811</t>
  </si>
  <si>
    <t>69</t>
  </si>
  <si>
    <t>767810811</t>
  </si>
  <si>
    <t>Demontáž větracích mřížek ocelových čtyřhranných neho kruhových</t>
  </si>
  <si>
    <t>-1223112754</t>
  </si>
  <si>
    <t>https://podminky.urs.cz/item/CS_URS_2023_01/767810811</t>
  </si>
  <si>
    <t>ozn. X06 - demontáž větrací mřížky, 2 ks/byt</t>
  </si>
  <si>
    <t>"2.NP" 4*2</t>
  </si>
  <si>
    <t>"3. - 12.NP" 8*10</t>
  </si>
  <si>
    <t>70</t>
  </si>
  <si>
    <t>767810R11</t>
  </si>
  <si>
    <t>Demontáž ocelového rámu větráku D 450 mm</t>
  </si>
  <si>
    <t>-85240151</t>
  </si>
  <si>
    <t>ozn. X05 - demontáž ocelového rámu větráku</t>
  </si>
  <si>
    <t>"1.NP" 1</t>
  </si>
  <si>
    <t>71</t>
  </si>
  <si>
    <t>O1</t>
  </si>
  <si>
    <t>D+M hliníkové okno 1kř 500x750 mm, izol. trojsklo, specifikace dle PD</t>
  </si>
  <si>
    <t>62568871</t>
  </si>
  <si>
    <t>Výpis výplní otvorů - vnější okna a dveře</t>
  </si>
  <si>
    <t>"ozn. O1" 2</t>
  </si>
  <si>
    <t>72</t>
  </si>
  <si>
    <t>O2</t>
  </si>
  <si>
    <t>D+M hliníkové okno 1kř 1000x750 mm, izol. trojsklo, specifikace dle PD</t>
  </si>
  <si>
    <t>2145537559</t>
  </si>
  <si>
    <t>"ozn. O2" 4</t>
  </si>
  <si>
    <t>73</t>
  </si>
  <si>
    <t>O3</t>
  </si>
  <si>
    <t>D+M hliníkové okno 1kř 1500x750 mm, izol. trojsklo, specifikace dle PD</t>
  </si>
  <si>
    <t>-2031096218</t>
  </si>
  <si>
    <t>"ozn. O3" 10</t>
  </si>
  <si>
    <t>74</t>
  </si>
  <si>
    <t>O4</t>
  </si>
  <si>
    <t>D+M hliníkové vchodové dveře 1500x2200 mm 1kř s bočním světlíkem, izol. trojsklo, bezpečnostní kování, el. vrátný, specifikace dle PD</t>
  </si>
  <si>
    <t>-1851786750</t>
  </si>
  <si>
    <t>"ozn. O4" 1</t>
  </si>
  <si>
    <t>75</t>
  </si>
  <si>
    <t>767810112</t>
  </si>
  <si>
    <t>Montáž větracích mřížek ocelových čtyřhranných, průřezu přes 0,01 do 0,04 m2</t>
  </si>
  <si>
    <t>995118144</t>
  </si>
  <si>
    <t>https://podminky.urs.cz/item/CS_URS_2023_01/767810112</t>
  </si>
  <si>
    <t>76</t>
  </si>
  <si>
    <t>55341420</t>
  </si>
  <si>
    <t>průvětrník bez klapek se sítí 150x150mm</t>
  </si>
  <si>
    <t>-355113073</t>
  </si>
  <si>
    <t>77</t>
  </si>
  <si>
    <t>Z1a</t>
  </si>
  <si>
    <t>D+M ocelová kce zábradlí lodžie dl. 5500 mm, v. 1055 mm, Pz, boční profily v. 2475 mm, skleněná výplň bezpečnostní sklo, vč. kotvení a povrchové úpravy, specifikace dle PD</t>
  </si>
  <si>
    <t>742327568</t>
  </si>
  <si>
    <t>Zámečnické výrobky</t>
  </si>
  <si>
    <t>"ozn. Z1a" 16</t>
  </si>
  <si>
    <t>78</t>
  </si>
  <si>
    <t>Z1b</t>
  </si>
  <si>
    <t>D+M ocelová kce zábradlí lodžie dl. 5500 mm, v. 1155 mm, Pz, boční profily v. 2475 mm, skleněná výplň bezpečnostní sklo, vč. kotvení a povrchové úpravy, specifikace dle PD</t>
  </si>
  <si>
    <t>-1321486831</t>
  </si>
  <si>
    <t>"ozn. Z1b" 24</t>
  </si>
  <si>
    <t>79</t>
  </si>
  <si>
    <t>Z1c</t>
  </si>
  <si>
    <t>D+M ocelová kce zábradlí lodžie dl. 5500 mm, v. 1255 mm, Pz, boční profily v. 2630 mm, skleněná výplň bezpečnostní sklo, vč. kotvení a povrchové úpravy, specifikace dle PD</t>
  </si>
  <si>
    <t>-18814394</t>
  </si>
  <si>
    <t>"ozn. Z1c" 4</t>
  </si>
  <si>
    <t>80</t>
  </si>
  <si>
    <t>Z4</t>
  </si>
  <si>
    <t>D+M mříží do oken, vč. kotvení a povrchové úpravy, specifikace dle PD</t>
  </si>
  <si>
    <t>72275701</t>
  </si>
  <si>
    <t>81</t>
  </si>
  <si>
    <t>998767204</t>
  </si>
  <si>
    <t>Přesun hmot pro zámečnické konstrukce stanovený procentní sazbou (%) z ceny vodorovná dopravní vzdálenost do 50 m v objektech výšky přes 24 do 36 m</t>
  </si>
  <si>
    <t>-1676939865</t>
  </si>
  <si>
    <t>https://podminky.urs.cz/item/CS_URS_2023_01/998767204</t>
  </si>
  <si>
    <t>771</t>
  </si>
  <si>
    <t>Podlahy z dlaždic</t>
  </si>
  <si>
    <t>82</t>
  </si>
  <si>
    <t>771121011</t>
  </si>
  <si>
    <t>Příprava podkladu před provedením dlažby nátěr penetrační na podlahu</t>
  </si>
  <si>
    <t>-591270107</t>
  </si>
  <si>
    <t>https://podminky.urs.cz/item/CS_URS_2023_01/771121011</t>
  </si>
  <si>
    <t>4,7*44</t>
  </si>
  <si>
    <t>83</t>
  </si>
  <si>
    <t>771574266</t>
  </si>
  <si>
    <t>Montáž podlah z dlaždic keramických lepených flexibilním lepidlem maloformátových pro vysoké mechanické zatížení protiskluzných nebo reliéfních (bezbariérových) přes 22 do 25 ks/m2</t>
  </si>
  <si>
    <t>-1242599110</t>
  </si>
  <si>
    <t>https://podminky.urs.cz/item/CS_URS_2023_01/771574266</t>
  </si>
  <si>
    <t>84</t>
  </si>
  <si>
    <t>771474113</t>
  </si>
  <si>
    <t>Montáž soklů z dlaždic keramických lepených flexibilním lepidlem rovných, výšky přes 90 do 120 mm</t>
  </si>
  <si>
    <t>-1280392152</t>
  </si>
  <si>
    <t>https://podminky.urs.cz/item/CS_URS_2023_01/771474113</t>
  </si>
  <si>
    <t>"1 lodžie" (0,31+0,71+0,25)*2+4,84</t>
  </si>
  <si>
    <t>"43 lodžií" 7,38*43</t>
  </si>
  <si>
    <t>85</t>
  </si>
  <si>
    <t>59761406</t>
  </si>
  <si>
    <t>dlažba keramická slinutá protiskluzná do interiéru i exteriéru pro vysoké mechanické namáhání přes 22 do 25ks/m2</t>
  </si>
  <si>
    <t>1524076656</t>
  </si>
  <si>
    <t>"plocha" 206,8</t>
  </si>
  <si>
    <t>"soklík" 324,72*0,1</t>
  </si>
  <si>
    <t>239,272*1,1 'Přepočtené koeficientem množství</t>
  </si>
  <si>
    <t>86</t>
  </si>
  <si>
    <t>771577111</t>
  </si>
  <si>
    <t>Montáž podlah z dlaždic keramických lepených flexibilním lepidlem Příplatek k cenám za plochu do 5 m2 jednotlivě</t>
  </si>
  <si>
    <t>398124316</t>
  </si>
  <si>
    <t>https://podminky.urs.cz/item/CS_URS_2023_01/771577111</t>
  </si>
  <si>
    <t>87</t>
  </si>
  <si>
    <t>771577112</t>
  </si>
  <si>
    <t>Montáž podlah z dlaždic keramických lepených flexibilním lepidlem Příplatek k cenám za podlahy v omezeném prostoru</t>
  </si>
  <si>
    <t>-1636958299</t>
  </si>
  <si>
    <t>https://podminky.urs.cz/item/CS_URS_2023_01/771577112</t>
  </si>
  <si>
    <t>88</t>
  </si>
  <si>
    <t>771591112</t>
  </si>
  <si>
    <t>Izolace podlahy pod dlažbu nátěrem nebo stěrkou ve dvou vrstvách</t>
  </si>
  <si>
    <t>1485115743</t>
  </si>
  <si>
    <t>https://podminky.urs.cz/item/CS_URS_2023_01/771591112</t>
  </si>
  <si>
    <t>Poznámka k položce:_x000D_
dvousložková elastická hydroizolace pod obklady a dlažbu</t>
  </si>
  <si>
    <t>89</t>
  </si>
  <si>
    <t>771591212</t>
  </si>
  <si>
    <t>Izolace podlahy pod dlažbu rohož pod dlažbu celoplošně lepená roznášecí, separační s pasivní kontaktní drenáží</t>
  </si>
  <si>
    <t>1678611621</t>
  </si>
  <si>
    <t>https://podminky.urs.cz/item/CS_URS_2023_01/771591212</t>
  </si>
  <si>
    <t>90</t>
  </si>
  <si>
    <t>771591R41</t>
  </si>
  <si>
    <t>D+M ukončovací profil lodžie z barevně lakovaného hliníku, vč. kotvení, specifikace dle PD</t>
  </si>
  <si>
    <t>363449571</t>
  </si>
  <si>
    <t>Detail ukončení lodžie</t>
  </si>
  <si>
    <t>(5,46+0,15*2)*44</t>
  </si>
  <si>
    <t>91</t>
  </si>
  <si>
    <t>998771204</t>
  </si>
  <si>
    <t>Přesun hmot pro podlahy z dlaždic stanovený procentní sazbou (%) z ceny vodorovná dopravní vzdálenost do 50 m v objektech výšky přes 24 do 36 m</t>
  </si>
  <si>
    <t>1968310490</t>
  </si>
  <si>
    <t>https://podminky.urs.cz/item/CS_URS_2023_01/998771204</t>
  </si>
  <si>
    <t>784</t>
  </si>
  <si>
    <t>Dokončovací práce - malby a tapety</t>
  </si>
  <si>
    <t>92</t>
  </si>
  <si>
    <t>784181101</t>
  </si>
  <si>
    <t>Penetrace podkladu jednonásobná základní akrylátová bezbarvá v místnostech výšky do 3,80 m</t>
  </si>
  <si>
    <t>-1475823681</t>
  </si>
  <si>
    <t>https://podminky.urs.cz/item/CS_URS_2023_01/784181101</t>
  </si>
  <si>
    <t>101,4*0,2</t>
  </si>
  <si>
    <t>93</t>
  </si>
  <si>
    <t>784211101</t>
  </si>
  <si>
    <t>Malby z malířských směsí oděruvzdorných za mokra dvojnásobné, bílé za mokra oděruvzdorné výborně v místnostech výšky do 3,80 m</t>
  </si>
  <si>
    <t>-1656814300</t>
  </si>
  <si>
    <t>https://podminky.urs.cz/item/CS_URS_2023_01/784211101</t>
  </si>
  <si>
    <t>SO 01 B - Zateplení střechy</t>
  </si>
  <si>
    <t xml:space="preserve">    1 - Zemní práce</t>
  </si>
  <si>
    <t xml:space="preserve">    4 - Vodorovné konstrukce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</si>
  <si>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</si>
  <si>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</si>
  <si>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</si>
  <si>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</si>
  <si>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783 - Dokončovací práce - nátěry</t>
  </si>
  <si>
    <t>Zemní práce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</si>
  <si>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</si>
  <si>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</si>
  <si>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-416518189</t>
  </si>
  <si>
    <t>https://podminky.urs.cz/item/CS_URS_2023_01/113106121</t>
  </si>
  <si>
    <t xml:space="preserve">ozn. XD1 - demontáž betonového chodníku </t>
  </si>
  <si>
    <t>"13.NP" 2,25</t>
  </si>
  <si>
    <t>Vodorovné konstrukce</t>
  </si>
  <si>
    <t>417321414</t>
  </si>
  <si>
    <t>Ztužující pásy a věnce z betonu železového (bez výztuže) tř. C 20/25</t>
  </si>
  <si>
    <t>992682496</t>
  </si>
  <si>
    <t>https://podminky.urs.cz/item/CS_URS_2023_01/417321414</t>
  </si>
  <si>
    <t>nabetonování atiky</t>
  </si>
  <si>
    <t>91,0*0,105*0,1</t>
  </si>
  <si>
    <t>417351115</t>
  </si>
  <si>
    <t>Bednění bočnic ztužujících pásů a věnců včetně vzpěr zřízení</t>
  </si>
  <si>
    <t>-1329239739</t>
  </si>
  <si>
    <t>https://podminky.urs.cz/item/CS_URS_2023_01/417351115</t>
  </si>
  <si>
    <t>91,0*(0,105+0,1)</t>
  </si>
  <si>
    <t>417351116</t>
  </si>
  <si>
    <t>Bednění bočnic ztužujících pásů a věnců včetně vzpěr odstranění</t>
  </si>
  <si>
    <t>-719273186</t>
  </si>
  <si>
    <t>https://podminky.urs.cz/item/CS_URS_2023_01/417351116</t>
  </si>
  <si>
    <t>417361821</t>
  </si>
  <si>
    <t>Výztuž ztužujících pásů a věnců z betonářské oceli 10 505 (R) nebo BSt 500</t>
  </si>
  <si>
    <t>-1828329313</t>
  </si>
  <si>
    <t>https://podminky.urs.cz/item/CS_URS_2023_01/417361821</t>
  </si>
  <si>
    <t>"Výkaz výztuže" 0,0997</t>
  </si>
  <si>
    <t>389381R01</t>
  </si>
  <si>
    <t>Zabetonování stávající betonové šachty, ztracené bednění, výztuž, vč propojení se stávající stropní konstrukcí, specifikace dle PD</t>
  </si>
  <si>
    <t>213500605</t>
  </si>
  <si>
    <t>-34857815</t>
  </si>
  <si>
    <t>plocha stávající fasády 13.NP</t>
  </si>
  <si>
    <t>"plocha" (6,0+7,3)*2*3,5</t>
  </si>
  <si>
    <t>"výklenek boky" 0,3*3,5*4</t>
  </si>
  <si>
    <t>"výklenek podhled" 0,3*6,7*2</t>
  </si>
  <si>
    <t>odpočet otvorů 13.NP</t>
  </si>
  <si>
    <t>-0,9*2,0</t>
  </si>
  <si>
    <t>-0,5*1,75*7</t>
  </si>
  <si>
    <t>ostění 13.NP</t>
  </si>
  <si>
    <t>(0,9+2,0*2)*0,125</t>
  </si>
  <si>
    <t>(0,5+1,75*2)*0,125</t>
  </si>
  <si>
    <t>-1637738960</t>
  </si>
  <si>
    <t>13.NP</t>
  </si>
  <si>
    <t>0,9*2,0</t>
  </si>
  <si>
    <t>0,5*1,75*7</t>
  </si>
  <si>
    <t>1433595465</t>
  </si>
  <si>
    <t>(1,75+0,5)*2*7</t>
  </si>
  <si>
    <t>0,9+2,0*2</t>
  </si>
  <si>
    <t>1677324289</t>
  </si>
  <si>
    <t>"viz Otlučení do 10%" 94,508</t>
  </si>
  <si>
    <t>1174372616</t>
  </si>
  <si>
    <t>94,508</t>
  </si>
  <si>
    <t>783932R71</t>
  </si>
  <si>
    <t>Vyrovnání podkladu stávající stropní konstrukce cementovou stěrkou, vč. přípravy podkladu</t>
  </si>
  <si>
    <t>-2110838040</t>
  </si>
  <si>
    <t>skladba S2 - střecha nad 3.NP</t>
  </si>
  <si>
    <t>6,0*7,3</t>
  </si>
  <si>
    <t>2086038344</t>
  </si>
  <si>
    <t>okolo nástavby</t>
  </si>
  <si>
    <t>(6,0+7,38)*2*1,0</t>
  </si>
  <si>
    <t>965041341</t>
  </si>
  <si>
    <t>Bourání mazanin škvárobetonových tl. do 100 mm, plochy přes 4 m2</t>
  </si>
  <si>
    <t>1030399323</t>
  </si>
  <si>
    <t>https://podminky.urs.cz/item/CS_URS_2023_01/965041341</t>
  </si>
  <si>
    <t>stávající skladba střechy nad strojovnou tl. 40 mm</t>
  </si>
  <si>
    <t>42,3*0,04</t>
  </si>
  <si>
    <t>965041441</t>
  </si>
  <si>
    <t>Bourání mazanin škvárobetonových tl. přes 100 mm, plochy přes 4 m2</t>
  </si>
  <si>
    <t>834685138</t>
  </si>
  <si>
    <t>https://podminky.urs.cz/item/CS_URS_2023_01/965041441</t>
  </si>
  <si>
    <t>stávající skladba střechy nad obytnou částí, tl. 75 - 225 mm</t>
  </si>
  <si>
    <t>317,0*(0,075+0,225)/2</t>
  </si>
  <si>
    <t>965045113</t>
  </si>
  <si>
    <t>Bourání potěrů tl. do 50 mm cementových nebo pískocementových, plochy přes 4 m2</t>
  </si>
  <si>
    <t>465234513</t>
  </si>
  <si>
    <t>https://podminky.urs.cz/item/CS_URS_2023_01/965045113</t>
  </si>
  <si>
    <t>pěnobeton</t>
  </si>
  <si>
    <t>"stávající skladba střechy nad obytnou částí" 317,0</t>
  </si>
  <si>
    <t>"stávající skladba střechy nad strojovnou" 42,3</t>
  </si>
  <si>
    <t>cementový potěr</t>
  </si>
  <si>
    <t>"stávající skladba střechy nad obytnou částí," 317,0</t>
  </si>
  <si>
    <t>-965337248</t>
  </si>
  <si>
    <t>ozn. X08 - ocelové okno jednokřídlé</t>
  </si>
  <si>
    <t>"13.NP" 1,75*0,5*7</t>
  </si>
  <si>
    <t>-1078875338</t>
  </si>
  <si>
    <t>ozn. X07 - 1kř ocelové vchodové dveře</t>
  </si>
  <si>
    <t>"13.NP" 1,1*2,0</t>
  </si>
  <si>
    <t>-1511234926</t>
  </si>
  <si>
    <t>XL</t>
  </si>
  <si>
    <t>Demontáž stávajícího rozvodu na střeše pro zpětnou montáž, vč. uložení po dobu stavby</t>
  </si>
  <si>
    <t>-50592830</t>
  </si>
  <si>
    <t>XL.P</t>
  </si>
  <si>
    <t>Bourání betonových patek rozvodu, vč. likvidace</t>
  </si>
  <si>
    <t>-1408850306</t>
  </si>
  <si>
    <t>XS</t>
  </si>
  <si>
    <t>Zaslepení stávajícího odvětrání prádelny</t>
  </si>
  <si>
    <t>-1292931394</t>
  </si>
  <si>
    <t>9R03</t>
  </si>
  <si>
    <t>Vyspravení poškozených stropních panelů, specifikace dle PD</t>
  </si>
  <si>
    <t>1455881291</t>
  </si>
  <si>
    <t>9R04</t>
  </si>
  <si>
    <t xml:space="preserve">Očištění stropních panelů před montáží nových vrstev </t>
  </si>
  <si>
    <t>13721357</t>
  </si>
  <si>
    <t>"vytažení na atiku" 91,2*0,3</t>
  </si>
  <si>
    <t>"horní hrana atiky" 91,2*0,125</t>
  </si>
  <si>
    <t>"horní hrana atiky" 12,0*0,15</t>
  </si>
  <si>
    <t>953921113</t>
  </si>
  <si>
    <t>Dlaždice betonové na sucho na ploché střechy kladené jednotlivě volně s mezerami např. pro schůdnost po měkké krytině, pro trvalé zatížení krytin, rozměru 400 x 400 mm</t>
  </si>
  <si>
    <t>731574554</t>
  </si>
  <si>
    <t>https://podminky.urs.cz/item/CS_URS_2023_01/953921113</t>
  </si>
  <si>
    <t>Poznámka k položce:_x000D_
vč. podkladní geotextilie PE 300 g/m2</t>
  </si>
  <si>
    <t xml:space="preserve">Tabulka povrchů (podlah) </t>
  </si>
  <si>
    <t>"ozn. P4" 14</t>
  </si>
  <si>
    <t>9R05</t>
  </si>
  <si>
    <t>Zpětná montáž konstrukce kabelovodu</t>
  </si>
  <si>
    <t>-922000931</t>
  </si>
  <si>
    <t>9R06</t>
  </si>
  <si>
    <t xml:space="preserve">D+M trnování horní strany atiky navrtáním, vč. narušení vrchní části atiky, specifikace dle PD </t>
  </si>
  <si>
    <t>-1859128835</t>
  </si>
  <si>
    <t>952902121</t>
  </si>
  <si>
    <t>Čištění budov při provádění oprav a udržovacích prací podlah drsných nebo chodníků zametením</t>
  </si>
  <si>
    <t>-731436884</t>
  </si>
  <si>
    <t>https://podminky.urs.cz/item/CS_URS_2023_01/952902121</t>
  </si>
  <si>
    <t>"závěrečný úklid střechy" 340,0</t>
  </si>
  <si>
    <t>997013161</t>
  </si>
  <si>
    <t>Vnitrostaveništní doprava suti a vybouraných hmot vodorovně do 50 m svisle s omezením mechanizace pro budovy a haly výšky přes 36 do 45 m</t>
  </si>
  <si>
    <t>-1599495055</t>
  </si>
  <si>
    <t>https://podminky.urs.cz/item/CS_URS_2023_01/997013161</t>
  </si>
  <si>
    <t>-1097880593</t>
  </si>
  <si>
    <t>1518226304</t>
  </si>
  <si>
    <t>158,995*9</t>
  </si>
  <si>
    <t>-1628521143</t>
  </si>
  <si>
    <t>997013645</t>
  </si>
  <si>
    <t>Poplatek za uložení stavebního odpadu na skládce (skládkovné) asfaltového bez obsahu dehtu zatříděného do Katalogu odpadů pod kódem 17 03 02</t>
  </si>
  <si>
    <t>409619261</t>
  </si>
  <si>
    <t>https://podminky.urs.cz/item/CS_URS_2023_01/997013645</t>
  </si>
  <si>
    <t>997013R01</t>
  </si>
  <si>
    <t>Poplatek za uložení stavebního odpadu na skládce (skládkovné) ze škvárobetonu</t>
  </si>
  <si>
    <t>-2138691395</t>
  </si>
  <si>
    <t>2,707+76,08</t>
  </si>
  <si>
    <t>-1363112900</t>
  </si>
  <si>
    <t>"celková suť" 158,995</t>
  </si>
  <si>
    <t>"beton" -64,674</t>
  </si>
  <si>
    <t>"asfalt" -13,449</t>
  </si>
  <si>
    <t>"škvára" -78,787</t>
  </si>
  <si>
    <t>998017005</t>
  </si>
  <si>
    <t>Přesun hmot pro budovy občanské výstavby, bydlení, výrobu a služby s omezením mechanizace vodorovná dopravní vzdálenost do 100 m pro budovy s jakoukoliv nosnou konstrukcí výšky přes 36 do 45 m</t>
  </si>
  <si>
    <t>-1186411018</t>
  </si>
  <si>
    <t>https://podminky.urs.cz/item/CS_URS_2023_01/998017005</t>
  </si>
  <si>
    <t>712</t>
  </si>
  <si>
    <t>Povlakové krytiny</t>
  </si>
  <si>
    <t>712340R33</t>
  </si>
  <si>
    <t xml:space="preserve">Odstranění povlakové krytiny střech plochých do 10° z přitavených pásů NAIP v plné ploše </t>
  </si>
  <si>
    <t>-428915054</t>
  </si>
  <si>
    <t xml:space="preserve">všechny vrstvy lepenky, podkladní </t>
  </si>
  <si>
    <t>"13. NP" (7,3+6,0+0,3)*2*0,96</t>
  </si>
  <si>
    <t>všechny vrstvy lepenky, krytina</t>
  </si>
  <si>
    <t>"vytažení na atiku" 91,2*0,1</t>
  </si>
  <si>
    <t>"13. NP" (7,3+6,0+0,3)*2*0,76</t>
  </si>
  <si>
    <t>712311101</t>
  </si>
  <si>
    <t>Provedení povlakové krytiny střech plochých do 10° natěradly a tmely za studena nátěrem lakem penetračním nebo asfaltovým</t>
  </si>
  <si>
    <t>1176847767</t>
  </si>
  <si>
    <t>https://podminky.urs.cz/item/CS_URS_2023_01/712311101</t>
  </si>
  <si>
    <t>"skladba S1 - střešní plášť nad obytnou částí" 317,0</t>
  </si>
  <si>
    <t>712811101</t>
  </si>
  <si>
    <t>Provedení povlakové krytiny střech samostatným vytažením izolačního povlaku za studena na konstrukce převyšující úroveň střechy, nátěrem penetračním</t>
  </si>
  <si>
    <t>1905814865</t>
  </si>
  <si>
    <t>https://podminky.urs.cz/item/CS_URS_2023_01/712811101</t>
  </si>
  <si>
    <t>skladba S1 - střešní plášť nad obytnou částí</t>
  </si>
  <si>
    <t>"vytažení na atiku" 91,2*0,4</t>
  </si>
  <si>
    <t>"horní hrana atiky" 91,2*0,205</t>
  </si>
  <si>
    <t>"13. NP - sokl" (7,3+6,0+0,3)*2*0,98</t>
  </si>
  <si>
    <t>11163150</t>
  </si>
  <si>
    <t>lak penetrační asfaltový</t>
  </si>
  <si>
    <t>-1289204815</t>
  </si>
  <si>
    <t>"vodorovná" 317,0</t>
  </si>
  <si>
    <t>"svislá" 81,832</t>
  </si>
  <si>
    <t>398,832*0,0004 'Přepočtené koeficientem množství</t>
  </si>
  <si>
    <t>712341559</t>
  </si>
  <si>
    <t>Provedení povlakové krytiny střech plochých do 10° pásy přitavením NAIP v plné ploše</t>
  </si>
  <si>
    <t>1811557376</t>
  </si>
  <si>
    <t>https://podminky.urs.cz/item/CS_URS_2023_01/712341559</t>
  </si>
  <si>
    <t>712841559</t>
  </si>
  <si>
    <t>Provedení povlakové krytiny střech samostatným vytažením izolačního povlaku pásy přitavením na konstrukce převyšující úroveň střechy, NAIP</t>
  </si>
  <si>
    <t>1280030467</t>
  </si>
  <si>
    <t>https://podminky.urs.cz/item/CS_URS_2023_01/712841559</t>
  </si>
  <si>
    <t>62853004</t>
  </si>
  <si>
    <t>pás asfaltový natavitelný modifikovaný SBS tl 4,0mm s vložkou ze skleněné tkaniny a spalitelnou PE fólií nebo jemnozrnným minerálním posypem na horním povrchu</t>
  </si>
  <si>
    <t>1649730762</t>
  </si>
  <si>
    <t>398,832*1,2 'Přepočtené koeficientem množství</t>
  </si>
  <si>
    <t>712391171</t>
  </si>
  <si>
    <t>Provedení povlakové krytiny střech plochých do 10° -ostatní práce provedení vrstvy textilní podkladní</t>
  </si>
  <si>
    <t>228880452</t>
  </si>
  <si>
    <t>https://podminky.urs.cz/item/CS_URS_2023_01/712391171</t>
  </si>
  <si>
    <t>"skladba S1 - střešní plášť nad obytnou částí" 380,0-40,0</t>
  </si>
  <si>
    <t>"vytažení na atiku" 89,6*0,4</t>
  </si>
  <si>
    <t>"13. NP - sokl" (7,3+6,0+0,3*2)*2*0,67</t>
  </si>
  <si>
    <t>"zhlaví atiky, 2 vrstvy" 92,0*0,305*2</t>
  </si>
  <si>
    <t>6931116R</t>
  </si>
  <si>
    <t>sklovláknitá textilie 120 g/m2</t>
  </si>
  <si>
    <t>522804038</t>
  </si>
  <si>
    <t>394,466*1,2 'Přepočtené koeficientem množství</t>
  </si>
  <si>
    <t>69311068</t>
  </si>
  <si>
    <t>geotextilie netkaná separační, ochranná, filtrační, drenážní PP 300g/m2</t>
  </si>
  <si>
    <t>-449908011</t>
  </si>
  <si>
    <t>56,12*1,2 'Přepočtené koeficientem množství</t>
  </si>
  <si>
    <t>711491272</t>
  </si>
  <si>
    <t>Provedení doplňků izolace proti vodě textilií na ploše svislé S vrstva ochranná</t>
  </si>
  <si>
    <t>-1737989255</t>
  </si>
  <si>
    <t>https://podminky.urs.cz/item/CS_URS_2023_01/711491272</t>
  </si>
  <si>
    <t>"zateplení atika, sokl" 44,896</t>
  </si>
  <si>
    <t>69311081</t>
  </si>
  <si>
    <t>geotextilie netkaná separační, ochranná, filtrační, drenážní PES 300g/m2</t>
  </si>
  <si>
    <t>1133265856</t>
  </si>
  <si>
    <t>44,896*1,05 'Přepočtené koeficientem množství</t>
  </si>
  <si>
    <t>712363R25</t>
  </si>
  <si>
    <t>Provedení povlakové krytiny střech plochých do 10° s mechanicky kotvenou izolací včetně položení fólie a horkovzdušného svaření tl. tepelné izolace přes 240 mm budovy výšky přes 18 m, kotvené do betonu</t>
  </si>
  <si>
    <t>908219971</t>
  </si>
  <si>
    <t>https://podminky.urs.cz/item/CS_URS_2023_01/712363R25</t>
  </si>
  <si>
    <t>Poznámka k položce:_x000D_
vč. dodávky kotev a opracování prostupů</t>
  </si>
  <si>
    <t>28322012</t>
  </si>
  <si>
    <t>fólie hydroizolační střešní mPVC mechanicky kotvená tl 1,5mm šedá</t>
  </si>
  <si>
    <t>311736144</t>
  </si>
  <si>
    <t>"skladba S1" 394,466</t>
  </si>
  <si>
    <t>394,466*1,1655 'Přepočtené koeficientem množství</t>
  </si>
  <si>
    <t>712363004</t>
  </si>
  <si>
    <t>Provedení povlakové krytiny střech plochých do 10° fólií termoplastickou mPVC (měkčené PVC) aplikace fólie na oplechování (na tzv. fóliový plech) nalepením lepidlem v plné ploše</t>
  </si>
  <si>
    <t>-319812148</t>
  </si>
  <si>
    <t>https://podminky.urs.cz/item/CS_URS_2023_01/712363004</t>
  </si>
  <si>
    <t>skladba S2 - střecha nad 13.NP</t>
  </si>
  <si>
    <t>atika</t>
  </si>
  <si>
    <t>27,0*0,05</t>
  </si>
  <si>
    <t>28342411</t>
  </si>
  <si>
    <t>fólie hydroizolační střešní mPVC s nakašírovaným PES rounem určená k lepení tl 1,5mm (účinná tloušťka)</t>
  </si>
  <si>
    <t>922290865</t>
  </si>
  <si>
    <t>45,15*1,1655 'Přepočtené koeficientem množství</t>
  </si>
  <si>
    <t>712363673</t>
  </si>
  <si>
    <t>Provedení povlakové krytiny střech plochých do 10° s mechanicky kotvenou izolací ostatní práce mechanické kotvení plechových lišt do rš 200 mm do podkladu z betonu</t>
  </si>
  <si>
    <t>-448939117</t>
  </si>
  <si>
    <t>https://podminky.urs.cz/item/CS_URS_2023_01/712363673</t>
  </si>
  <si>
    <t>"ozn. V9" 92,0</t>
  </si>
  <si>
    <t>"ozn. V11" 26,0</t>
  </si>
  <si>
    <t>"ozn. V13" 28,0</t>
  </si>
  <si>
    <t>"vnitřní roh" 92,0+28,0</t>
  </si>
  <si>
    <t>"vnější roh" 92,0+28,0</t>
  </si>
  <si>
    <t>55344503</t>
  </si>
  <si>
    <t>okapnice atiková háková z poplastovaného plechu (PVC-P) rš 150mm</t>
  </si>
  <si>
    <t>-1808508853</t>
  </si>
  <si>
    <t>120*1,1 'Přepočtené koeficientem množství</t>
  </si>
  <si>
    <t>55344004</t>
  </si>
  <si>
    <t>lišta stěnová vyhnutá z poplastovaného plechu (PVC-P) rš 70mm</t>
  </si>
  <si>
    <t>-1515827366</t>
  </si>
  <si>
    <t>26*1,1 'Přepočtené koeficientem množství</t>
  </si>
  <si>
    <t>55344005</t>
  </si>
  <si>
    <t>lišta L rohová vnější z poplastovaného plechu (PVC-P) rš 100mm</t>
  </si>
  <si>
    <t>822577608</t>
  </si>
  <si>
    <t>55344006</t>
  </si>
  <si>
    <t>lišta L koutová vnitřní z poplastovaného plechu (PVC-P) rš 100mm</t>
  </si>
  <si>
    <t>2079166325</t>
  </si>
  <si>
    <t>712363115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</si>
  <si>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</si>
  <si>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1104110995</t>
  </si>
  <si>
    <t>https://podminky.urs.cz/item/CS_URS_2023_01/712363115</t>
  </si>
  <si>
    <t>Poznámka k položce:_x000D_
pomocí integrovaných manžet v koncových prvcích</t>
  </si>
  <si>
    <t>"ozn. V5" 4</t>
  </si>
  <si>
    <t>"ozn. V6" 4</t>
  </si>
  <si>
    <t>"ozn. V7" 20</t>
  </si>
  <si>
    <t>"ozn. V8" 4</t>
  </si>
  <si>
    <t>"ozn. V10" 80</t>
  </si>
  <si>
    <t>"ozn. V12" 2</t>
  </si>
  <si>
    <t>712998202</t>
  </si>
  <si>
    <t>Provedení povlakové krytiny střech - ostatní práce montáž odvodňovacího prvku nouzového atikového přepadu z PVC na dešťovou vodu DN 125</t>
  </si>
  <si>
    <t>15161161</t>
  </si>
  <si>
    <t>https://podminky.urs.cz/item/CS_URS_2023_01/712998202</t>
  </si>
  <si>
    <t>56231128</t>
  </si>
  <si>
    <t>pojistný přepad ploché střechy s manžetou pro PVC-P hydroizolaci DN 50, DN 75, DN 110, DN 125</t>
  </si>
  <si>
    <t>-153728432</t>
  </si>
  <si>
    <t>998712205</t>
  </si>
  <si>
    <t>Přesun hmot pro povlakové krytiny stanovený procentní sazbou (%) z ceny vodorovná dopravní vzdálenost do 50 m v objektech výšky přes 36 do 48 m</t>
  </si>
  <si>
    <t>-107413828</t>
  </si>
  <si>
    <t>https://podminky.urs.cz/item/CS_URS_2023_01/998712205</t>
  </si>
  <si>
    <t>713</t>
  </si>
  <si>
    <t>Izolace tepelné</t>
  </si>
  <si>
    <t>713141151</t>
  </si>
  <si>
    <t>Montáž tepelné izolace střech plochých rohožemi, pásy, deskami, dílci, bloky (izolační materiál ve specifikaci) kladenými volně jednovrstvá</t>
  </si>
  <si>
    <t>900602861</t>
  </si>
  <si>
    <t>https://podminky.urs.cz/item/CS_URS_2023_01/713141151</t>
  </si>
  <si>
    <t>63151566</t>
  </si>
  <si>
    <t>deska tepelně izolační minerální kontaktních fasád podélné vlákno λ=0,038 tl 160mm</t>
  </si>
  <si>
    <t>357423092</t>
  </si>
  <si>
    <t>340*1,05 'Přepočtené koeficientem množství</t>
  </si>
  <si>
    <t>713141311</t>
  </si>
  <si>
    <t>Montáž tepelné izolace střech plochých spádovými klíny v ploše kladenými volně</t>
  </si>
  <si>
    <t>-393802074</t>
  </si>
  <si>
    <t>https://podminky.urs.cz/item/CS_URS_2023_01/713141311</t>
  </si>
  <si>
    <t>2837610R</t>
  </si>
  <si>
    <t>klín izolační z minerální vaty spádový, specifikace dle PD</t>
  </si>
  <si>
    <t>504689076</t>
  </si>
  <si>
    <t>skladba S1 - střešní plášť nad obytnou částí tl. 30 - 150 mm</t>
  </si>
  <si>
    <t>340,0*0,09</t>
  </si>
  <si>
    <t>30,6*1,1 'Přepočtené koeficientem množství</t>
  </si>
  <si>
    <t>713141358</t>
  </si>
  <si>
    <t>Montáž tepelné izolace střech plochých spádovými klíny na zhlaví atiky šířky do 500 mm mechanicky ukotvenými šrouby</t>
  </si>
  <si>
    <t>-1326714624</t>
  </si>
  <si>
    <t>https://podminky.urs.cz/item/CS_URS_2023_01/713141358</t>
  </si>
  <si>
    <t>713131143</t>
  </si>
  <si>
    <t>Montáž tepelné izolace stěn rohožemi, pásy, deskami, dílci, bloky (izolační materiál ve specifikaci) lepením celoplošně s mechanickým kotvením</t>
  </si>
  <si>
    <t>1707414361</t>
  </si>
  <si>
    <t>https://podminky.urs.cz/item/CS_URS_2023_01/713131143</t>
  </si>
  <si>
    <t>"vytažení na atiku" 91,2*0,2</t>
  </si>
  <si>
    <t>1386742179</t>
  </si>
  <si>
    <t>"zhlaví atiky tl. 80 mm" 92,0*0,305*0,08</t>
  </si>
  <si>
    <t>"zateplení atika, sokl tl. 80 mm" 44,896*0,08</t>
  </si>
  <si>
    <t>5,837*1,1 'Přepočtené koeficientem množství</t>
  </si>
  <si>
    <t>713191321</t>
  </si>
  <si>
    <t>Montáž tepelné izolace stavebních konstrukcí - doplňky a konstrukční součásti střech plochých osazení odvětrávacích komínků</t>
  </si>
  <si>
    <t>1843439611</t>
  </si>
  <si>
    <t>https://podminky.urs.cz/item/CS_URS_2023_01/713191321</t>
  </si>
  <si>
    <t>28342053</t>
  </si>
  <si>
    <t>komínek střešní odvětrávací s integrovanou manžetou z PVC DN 100</t>
  </si>
  <si>
    <t>1383573589</t>
  </si>
  <si>
    <t>998713205</t>
  </si>
  <si>
    <t>Přesun hmot pro izolace tepelné stanovený procentní sazbou (%) z ceny vodorovná dopravní vzdálenost do 50 m v objektech výšky přes 36 do 48 m</t>
  </si>
  <si>
    <t>-1556685696</t>
  </si>
  <si>
    <t>https://podminky.urs.cz/item/CS_URS_2023_01/998713205</t>
  </si>
  <si>
    <t>721</t>
  </si>
  <si>
    <t>Zdravotechnika - vnitřní kanalizace</t>
  </si>
  <si>
    <t>721233112</t>
  </si>
  <si>
    <t>Střešní vtoky (vpusti) polypropylenové (PP) pro ploché střechy s odtokem svislým DN 110</t>
  </si>
  <si>
    <t>327627086</t>
  </si>
  <si>
    <t>https://podminky.urs.cz/item/CS_URS_2023_01/721233112</t>
  </si>
  <si>
    <t>Poznámka k položce:_x000D_
vč. integrované manžety z mPVC</t>
  </si>
  <si>
    <t>721233121</t>
  </si>
  <si>
    <t>Střešní vtoky (vpusti) polypropylenové (PP) pro ploché střechy s odtokem vodorovným DN 75/110</t>
  </si>
  <si>
    <t>1430966441</t>
  </si>
  <si>
    <t>https://podminky.urs.cz/item/CS_URS_2023_01/721233121</t>
  </si>
  <si>
    <t>Poznámka k položce:_x000D_
vč. integrované manžety z hydrizolační fólie mPVC</t>
  </si>
  <si>
    <t>998721205</t>
  </si>
  <si>
    <t>Přesun hmot pro vnitřní kanalizace stanovený procentní sazbou (%) z ceny vodorovná dopravní vzdálenost do 50 m v objektech výšky přes 36 do 48 m</t>
  </si>
  <si>
    <t>178722685</t>
  </si>
  <si>
    <t>https://podminky.urs.cz/item/CS_URS_2023_01/998721205</t>
  </si>
  <si>
    <t>XH</t>
  </si>
  <si>
    <t>Demontáž stávajícího rozvodu hromosvodu na střeše, vč. likvidace</t>
  </si>
  <si>
    <t>-670910923</t>
  </si>
  <si>
    <t>část na střeše nad 12.NP</t>
  </si>
  <si>
    <t>91,2</t>
  </si>
  <si>
    <t>5,35*2</t>
  </si>
  <si>
    <t>5,3*2</t>
  </si>
  <si>
    <t>2,8*3</t>
  </si>
  <si>
    <t>část na střeše nad 13.NP</t>
  </si>
  <si>
    <t>6,0*3</t>
  </si>
  <si>
    <t>6,9+0,4*2+1,0</t>
  </si>
  <si>
    <t>svod 13.NP</t>
  </si>
  <si>
    <t>1,0*6</t>
  </si>
  <si>
    <t>3,15*2</t>
  </si>
  <si>
    <t>741420902</t>
  </si>
  <si>
    <t>Údržba hromosvodů výměna držáků nebo svorek</t>
  </si>
  <si>
    <t>-614240553</t>
  </si>
  <si>
    <t>https://podminky.urs.cz/item/CS_URS_2023_01/741420902</t>
  </si>
  <si>
    <t>3544218R</t>
  </si>
  <si>
    <t>plastový držák hromosvodu s integrovanou manžetou z mPVC</t>
  </si>
  <si>
    <t>-887913347</t>
  </si>
  <si>
    <t>H3</t>
  </si>
  <si>
    <t>D+M nový rozvod hromosvodu na střeše, drát FeZn 8 mm, kompletní provedení, specifikace dle PD</t>
  </si>
  <si>
    <t>-160001397</t>
  </si>
  <si>
    <t>část na střeše nad 12.NP, nad 13.NP</t>
  </si>
  <si>
    <t>87,0+0,7*8+17,1+5,7</t>
  </si>
  <si>
    <t>5,5*4</t>
  </si>
  <si>
    <t>998741205</t>
  </si>
  <si>
    <t>Přesun hmot pro silnoproud stanovený procentní sazbou (%) z ceny vodorovná dopravní vzdálenost do 50 m v objektech výšky přes 36 do 48 m</t>
  </si>
  <si>
    <t>-1892960554</t>
  </si>
  <si>
    <t>https://podminky.urs.cz/item/CS_URS_2023_01/998741205</t>
  </si>
  <si>
    <t>762</t>
  </si>
  <si>
    <t>Konstrukce tesařské</t>
  </si>
  <si>
    <t>762361312</t>
  </si>
  <si>
    <t>Konstrukční vrstva pod klempířské prvky pro oplechování horních ploch zdí a nadezdívek (atik) z desek dřevoštěpkových šroubovaných do podkladu, tloušťky desky 22 mm</t>
  </si>
  <si>
    <t>-822777613</t>
  </si>
  <si>
    <t>https://podminky.urs.cz/item/CS_URS_2023_01/762361312</t>
  </si>
  <si>
    <t>"zhlaví atiky - střecha nad 12.NP" 92,0*0,305</t>
  </si>
  <si>
    <t>"zhlaví atiky - střecha nad 13.NP" 28,0*0,15</t>
  </si>
  <si>
    <t>998762R04</t>
  </si>
  <si>
    <t>Přesun hmot pro konstrukce tesařské stanovený procentní sazbou (%) z ceny vodorovná dopravní vzdálenost do 50 m v objektech výšky přes 36 m</t>
  </si>
  <si>
    <t>1950097865</t>
  </si>
  <si>
    <t>764002841</t>
  </si>
  <si>
    <t>Demontáž klempířských konstrukcí oplechování horních ploch zdí a nadezdívek do suti</t>
  </si>
  <si>
    <t>-1386925759</t>
  </si>
  <si>
    <t>https://podminky.urs.cz/item/CS_URS_2023_01/764002841</t>
  </si>
  <si>
    <t>ozn. XP4 - demontáž oplechování atiky 13.NP</t>
  </si>
  <si>
    <t>"13.NP" 91,2</t>
  </si>
  <si>
    <t>ozn. XP5 - demontáž oplechování atiky střecha strojovna</t>
  </si>
  <si>
    <t>"strojovna" 12,0</t>
  </si>
  <si>
    <t>-1164854767</t>
  </si>
  <si>
    <t>ozn. XP2 - demontáž stávajícho vnějšího parapetu 13.NP</t>
  </si>
  <si>
    <t>"dle nových prvků, ozn. K10" 6,7*2</t>
  </si>
  <si>
    <t>764003801</t>
  </si>
  <si>
    <t>Demontáž klempířských konstrukcí lemování trub, konzol, držáků, ventilačních nástavců a ostatních kusových prvků do suti</t>
  </si>
  <si>
    <t>-809629268</t>
  </si>
  <si>
    <t>https://podminky.urs.cz/item/CS_URS_2023_01/764003801</t>
  </si>
  <si>
    <t>"odvětrání kanalizace" 4*2</t>
  </si>
  <si>
    <t>764226R06</t>
  </si>
  <si>
    <t>Oplechování parapetů z hliníkového plechu 1,4 mm rovných rš do 500 mm, povrchová úprava, boční krytky</t>
  </si>
  <si>
    <t>999901211</t>
  </si>
  <si>
    <t>"ozn. K10" 6,7*2</t>
  </si>
  <si>
    <t>998764205</t>
  </si>
  <si>
    <t>Přesun hmot pro konstrukce klempířské stanovený procentní sazbou (%) z ceny vodorovná dopravní vzdálenost do 50 m v objektech výšky přes 36 do 48 m</t>
  </si>
  <si>
    <t>-407230582</t>
  </si>
  <si>
    <t>https://podminky.urs.cz/item/CS_URS_2023_01/998764205</t>
  </si>
  <si>
    <t>XR</t>
  </si>
  <si>
    <t>Demontáž pochozího pororoštu vč. likvidace</t>
  </si>
  <si>
    <t>-58429108</t>
  </si>
  <si>
    <t>ozn. XR - demontáž pochozího pororoštu</t>
  </si>
  <si>
    <t>"kus" 1</t>
  </si>
  <si>
    <t>767832802</t>
  </si>
  <si>
    <t>Demontáž venkovních požárních žebříků bez ochranného koše</t>
  </si>
  <si>
    <t>1152064382</t>
  </si>
  <si>
    <t>https://podminky.urs.cz/item/CS_URS_2023_01/767832802</t>
  </si>
  <si>
    <t xml:space="preserve">ozn. XK - demontáž ocelového žebříku </t>
  </si>
  <si>
    <t>"bm" 4,3*2</t>
  </si>
  <si>
    <t>O5</t>
  </si>
  <si>
    <t>D+M hliníkové okno 1kř 1750x500 mm, izol. trojsklo, specifikace dle PD</t>
  </si>
  <si>
    <t>-1743878585</t>
  </si>
  <si>
    <t>"ozn. O5" 7</t>
  </si>
  <si>
    <t>O6</t>
  </si>
  <si>
    <t>D+M hliníkové vchodové dveře 900x2000 mm 1kř, izol. trojsklo, kování, specifikace dle PD</t>
  </si>
  <si>
    <t>-1962153935</t>
  </si>
  <si>
    <t>"ozn. O6" 1</t>
  </si>
  <si>
    <t>767881R11</t>
  </si>
  <si>
    <t>Montáž záchytného systému proti pádu bodů samostatných nebo v systému s poddajným kotvícím vedením do železobetonu</t>
  </si>
  <si>
    <t>1102698162</t>
  </si>
  <si>
    <t>70921328</t>
  </si>
  <si>
    <t>kotvicí bod pro betonové konstrukce pomocí rozpěrné kotvy nebo chemické kotvy dl 400mm</t>
  </si>
  <si>
    <t>62513796</t>
  </si>
  <si>
    <t>767881R12</t>
  </si>
  <si>
    <t>D+M nerezové lanko záchytného systému</t>
  </si>
  <si>
    <t>-554427844</t>
  </si>
  <si>
    <t>"ozn. V7" 82,0</t>
  </si>
  <si>
    <t>94</t>
  </si>
  <si>
    <t>767R01</t>
  </si>
  <si>
    <t>D+M mřížka proti ptactvu na pojistném přepadu DN 110, specifikace dle PD</t>
  </si>
  <si>
    <t>1962330060</t>
  </si>
  <si>
    <t>95</t>
  </si>
  <si>
    <t>V14</t>
  </si>
  <si>
    <t>D+M hliníkové pracovní schůdky pro výšku 1,2 m, závěsné a uzamykatelné provedení, vč. kotvení a povrchové úpravy, specifikace dle PD</t>
  </si>
  <si>
    <t>-1031178133</t>
  </si>
  <si>
    <t>"ozn. V14" 1</t>
  </si>
  <si>
    <t>96</t>
  </si>
  <si>
    <t>767832112</t>
  </si>
  <si>
    <t>Montáž venkovních požárních žebříků na ocelovou konstrukci bez suchovodu</t>
  </si>
  <si>
    <t>-2025232335</t>
  </si>
  <si>
    <t>https://podminky.urs.cz/item/CS_URS_2023_01/767832112</t>
  </si>
  <si>
    <t>"ozn. Z2" 4,39</t>
  </si>
  <si>
    <t>97</t>
  </si>
  <si>
    <t>767834112</t>
  </si>
  <si>
    <t>Montáž venkovních požárních žebříků Příplatek k cenám za montáž ochranného koše, připevněného svařováním</t>
  </si>
  <si>
    <t>912247763</t>
  </si>
  <si>
    <t>https://podminky.urs.cz/item/CS_URS_2023_01/767834112</t>
  </si>
  <si>
    <t>"ozn. Z2" 2,53</t>
  </si>
  <si>
    <t>98</t>
  </si>
  <si>
    <t>4498300R</t>
  </si>
  <si>
    <t>žebřík venkovní bez suchovodu v provedení žárový Zn s ochranným košem, nátěr RAL</t>
  </si>
  <si>
    <t>-412998686</t>
  </si>
  <si>
    <t>99</t>
  </si>
  <si>
    <t>Z3</t>
  </si>
  <si>
    <t>D+M ocelové schodiště na střechu, schodnice, zábradlí, stupně, vč. kotvení a povrchové úpravy, specifikace dle PD</t>
  </si>
  <si>
    <t>-1867683905</t>
  </si>
  <si>
    <t>"ozn. Z3" 1</t>
  </si>
  <si>
    <t>100</t>
  </si>
  <si>
    <t>998767205</t>
  </si>
  <si>
    <t>Přesun hmot pro zámečnické konstrukce stanovený procentní sazbou (%) z ceny vodorovná dopravní vzdálenost do 50 m v objektech výšky přes 36 do 48 m</t>
  </si>
  <si>
    <t>-1682024580</t>
  </si>
  <si>
    <t>https://podminky.urs.cz/item/CS_URS_2023_01/998767205</t>
  </si>
  <si>
    <t>783</t>
  </si>
  <si>
    <t>Dokončovací práce - nátěry</t>
  </si>
  <si>
    <t>101</t>
  </si>
  <si>
    <t>783R01</t>
  </si>
  <si>
    <t xml:space="preserve">Nátěr stávajících ocelových konstrukcí na střeše nástavby, vč. přípravy podkladu, specifikace dle PD </t>
  </si>
  <si>
    <t>-996792691</t>
  </si>
  <si>
    <t>102</t>
  </si>
  <si>
    <t>2024989465</t>
  </si>
  <si>
    <t>36,4*0,2</t>
  </si>
  <si>
    <t>103</t>
  </si>
  <si>
    <t>-657199158</t>
  </si>
  <si>
    <t>SO 01 C - Zpevněné plochy</t>
  </si>
  <si>
    <t xml:space="preserve">    5 - Komunikace pozemní</t>
  </si>
  <si>
    <t>M - Práce a dodávky M</t>
  </si>
  <si>
    <t xml:space="preserve">    21-M - Elektromontáže</t>
  </si>
  <si>
    <t>-1189186931</t>
  </si>
  <si>
    <t>Půdorys 1.NP - bourací práce</t>
  </si>
  <si>
    <t>ozn. XD - demontáž a ubourání betonového okapového chodníku</t>
  </si>
  <si>
    <t>(20,425+21,75)*2*0,5</t>
  </si>
  <si>
    <t>5,0*0,75*4</t>
  </si>
  <si>
    <t>131213701</t>
  </si>
  <si>
    <t>Hloubení nezapažených jam ručně s urovnáním dna do předepsaného profilu a spádu v hornině třídy těžitelnosti I skupiny 3 soudržných</t>
  </si>
  <si>
    <t>-444178848</t>
  </si>
  <si>
    <t>https://podminky.urs.cz/item/CS_URS_2023_01/131213701</t>
  </si>
  <si>
    <t xml:space="preserve">skladba P3 - asfaltový chodník </t>
  </si>
  <si>
    <t>3,6*0,2</t>
  </si>
  <si>
    <t>132212331</t>
  </si>
  <si>
    <t>Hloubení nezapažených rýh šířky přes 800 do 2 000 mm ručně s urovnáním dna do předepsaného profilu a spádu v hornině třídy těžitelnosti I skupiny 3 soudržných</t>
  </si>
  <si>
    <t>262802797</t>
  </si>
  <si>
    <t>https://podminky.urs.cz/item/CS_URS_2023_01/132212331</t>
  </si>
  <si>
    <t>ozn. XJ - výkop pro nové zemnění a napojení na kanalizaci</t>
  </si>
  <si>
    <t>"hl. 600 mm" 130,5*0,6</t>
  </si>
  <si>
    <t>132212121</t>
  </si>
  <si>
    <t>Hloubení zapažených rýh šířky do 800 mm ručně s urovnáním dna do předepsaného profilu a spádu v hornině třídy těžitelnosti I skupiny 3 soudržných</t>
  </si>
  <si>
    <t>-458253074</t>
  </si>
  <si>
    <t>https://podminky.urs.cz/item/CS_URS_2023_01/132212121</t>
  </si>
  <si>
    <t>"hl. 400 mm" (22,0+24,95)*2*0,3*0,4</t>
  </si>
  <si>
    <t>174111101</t>
  </si>
  <si>
    <t>Zásyp sypaninou z jakékoliv horniny ručně s uložením výkopku ve vrstvách se zhutněním jam, šachet, rýh nebo kolem objektů v těchto vykopávkách</t>
  </si>
  <si>
    <t>-976203410</t>
  </si>
  <si>
    <t>https://podminky.urs.cz/item/CS_URS_2023_01/174111101</t>
  </si>
  <si>
    <t>"vytěžená zemina" 78,3+11,268</t>
  </si>
  <si>
    <t>"skladba okapového chodníku" -47,452*0,15</t>
  </si>
  <si>
    <t>167151101</t>
  </si>
  <si>
    <t>Nakládání, skládání a překládání neulehlého výkopku nebo sypaniny strojně nakládání, množství do 100 m3, z horniny třídy těžitelnosti I, skupiny 1 až 3</t>
  </si>
  <si>
    <t>-441004077</t>
  </si>
  <si>
    <t>https://podminky.urs.cz/item/CS_URS_2023_01/167151101</t>
  </si>
  <si>
    <t>"k likvidaci" 7,118+0,72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</si>
  <si>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</si>
  <si>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</si>
  <si>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-1511827870</t>
  </si>
  <si>
    <t>https://podminky.urs.cz/item/CS_URS_2023_01/162751117</t>
  </si>
  <si>
    <t>171201221</t>
  </si>
  <si>
    <t>Poplatek za uložení stavebního odpadu na skládce (skládkovné) zeminy a kamení zatříděného do Katalogu odpadů pod kódem 17 05 04</t>
  </si>
  <si>
    <t>-1546326800</t>
  </si>
  <si>
    <t>https://podminky.urs.cz/item/CS_URS_2023_01/171201221</t>
  </si>
  <si>
    <t>7,838*2 'Přepočtené koeficientem množství</t>
  </si>
  <si>
    <t>181912111</t>
  </si>
  <si>
    <t>Úprava pláně vyrovnáním výškových rozdílů ručně v hornině třídy těžitelnosti I skupiny 3 bez zhutnění</t>
  </si>
  <si>
    <t>1821630375</t>
  </si>
  <si>
    <t>https://podminky.urs.cz/item/CS_URS_2023_01/181912111</t>
  </si>
  <si>
    <t>urovnání terénu po dokončení prací</t>
  </si>
  <si>
    <t>130,5*0,35</t>
  </si>
  <si>
    <t>181411131</t>
  </si>
  <si>
    <t>Založení trávníku na půdě předem připravené plochy do 1000 m2 výsevem včetně utažení parkového v rovině nebo na svahu do 1:5</t>
  </si>
  <si>
    <t>-1737720343</t>
  </si>
  <si>
    <t>https://podminky.urs.cz/item/CS_URS_2023_01/181411131</t>
  </si>
  <si>
    <t>00572410</t>
  </si>
  <si>
    <t>osivo směs travní parková</t>
  </si>
  <si>
    <t>kg</t>
  </si>
  <si>
    <t>922343488</t>
  </si>
  <si>
    <t>45,675*0,02 'Přepočtené koeficientem množství</t>
  </si>
  <si>
    <t>Komunikace pozemní</t>
  </si>
  <si>
    <t>564710001</t>
  </si>
  <si>
    <t>Podklad nebo kryt z kameniva hrubého drceného vel. 8-16 mm s rozprostřením a zhutněním plochy jednotlivě do 100 m2, po zhutnění tl. 50 mm</t>
  </si>
  <si>
    <t>-1253692226</t>
  </si>
  <si>
    <t>https://podminky.urs.cz/item/CS_URS_2023_01/564710001</t>
  </si>
  <si>
    <t>"skladba P3 - asfaltový chodník" 3,6</t>
  </si>
  <si>
    <t>564730101</t>
  </si>
  <si>
    <t>Podklad nebo kryt z kameniva hrubého drceného vel. 16-32 mm s rozprostřením a zhutněním plochy jednotlivě do 100 m2, po zhutnění tl. 100 mm</t>
  </si>
  <si>
    <t>1573862367</t>
  </si>
  <si>
    <t>https://podminky.urs.cz/item/CS_URS_2023_01/564730101</t>
  </si>
  <si>
    <t>576143R11</t>
  </si>
  <si>
    <t>Asfaltový povrch tl. 50 mm</t>
  </si>
  <si>
    <t>-1717280294</t>
  </si>
  <si>
    <t>596211R11</t>
  </si>
  <si>
    <t>Očištění stávající betonové desky před montáží dlažby</t>
  </si>
  <si>
    <t>-71117963</t>
  </si>
  <si>
    <t>"skladba P1 - vstupní plocha" 4,3</t>
  </si>
  <si>
    <t>596211R10</t>
  </si>
  <si>
    <t>Montáž betonových dlaždic tl 40 mm na mrazuvzdorné flexi lepidlo, penetrace podkladu</t>
  </si>
  <si>
    <t>-70852624</t>
  </si>
  <si>
    <t>59245716</t>
  </si>
  <si>
    <t>dlažba plošná betonová terasová vymývaná 400x400x40mm</t>
  </si>
  <si>
    <t>86054002</t>
  </si>
  <si>
    <t>Poznámka k položce:_x000D_
mrazuvzdorná, vysoce pevnostní, vibrolisovaná</t>
  </si>
  <si>
    <t>4,3*1,03 'Přepočtené koeficientem množství</t>
  </si>
  <si>
    <t>637111111</t>
  </si>
  <si>
    <t>Okapový chodník z kameniva s udusáním a urovnáním povrchu ze štěrkopísku tl. 100 mm</t>
  </si>
  <si>
    <t>31007338</t>
  </si>
  <si>
    <t>https://podminky.urs.cz/item/CS_URS_2023_01/637111111</t>
  </si>
  <si>
    <t>Ostatní výrobky, ozn. V3</t>
  </si>
  <si>
    <t>"skladba P4 - okapový chodník" 59,0</t>
  </si>
  <si>
    <t>637211134</t>
  </si>
  <si>
    <t>Okapový chodník z dlaždic betonových do kameniva s vyplněním spár drobným kamenivem, tl. dlaždic 50 mm</t>
  </si>
  <si>
    <t>1992872455</t>
  </si>
  <si>
    <t>https://podminky.urs.cz/item/CS_URS_2023_01/637211134</t>
  </si>
  <si>
    <t>947284793</t>
  </si>
  <si>
    <t>ozn. XB - vybourání podlahy u stávajícího vstupu</t>
  </si>
  <si>
    <t>3,6*1,2</t>
  </si>
  <si>
    <t>997013211</t>
  </si>
  <si>
    <t>Vnitrostaveništní doprava suti a vybouraných hmot vodorovně do 50 m svisle ručně pro budovy a haly výšky do 6 m</t>
  </si>
  <si>
    <t>1132518883</t>
  </si>
  <si>
    <t>https://podminky.urs.cz/item/CS_URS_2023_01/997013211</t>
  </si>
  <si>
    <t>151773603</t>
  </si>
  <si>
    <t>-1281445760</t>
  </si>
  <si>
    <t>14,832*9</t>
  </si>
  <si>
    <t>-1759139826</t>
  </si>
  <si>
    <t>998223011</t>
  </si>
  <si>
    <t>Přesun hmot pro pozemní komunikace s krytem dlážděným dopravní vzdálenost do 200 m jakékoliv délky objektu</t>
  </si>
  <si>
    <t>-368665161</t>
  </si>
  <si>
    <t>https://podminky.urs.cz/item/CS_URS_2023_01/998223011</t>
  </si>
  <si>
    <t>721242804</t>
  </si>
  <si>
    <t>Demontáž lapačů střešních splavenin DN 125</t>
  </si>
  <si>
    <t>1486041355</t>
  </si>
  <si>
    <t>https://podminky.urs.cz/item/CS_URS_2023_01/721242804</t>
  </si>
  <si>
    <t>ozn. XG - demontáž stávajícho litinového gajgru</t>
  </si>
  <si>
    <t>"kus" 4</t>
  </si>
  <si>
    <t>V1</t>
  </si>
  <si>
    <t xml:space="preserve">D+M gajgr PVC D110/125, univerzální, vč. zápachové uzávěrky, košík, odtok, napojovací KG potrubí (trouba, kolena), kompletní provedení dle PD </t>
  </si>
  <si>
    <t>-469853569</t>
  </si>
  <si>
    <t xml:space="preserve">Ostatní výrobky </t>
  </si>
  <si>
    <t>"ozn. V1" 4</t>
  </si>
  <si>
    <t>V2_P</t>
  </si>
  <si>
    <t xml:space="preserve">D+M odvodnění venkovní rohožky, kanalizační potrubí DN50, vyvedeno na zeleň, kompletní provedení dle PD </t>
  </si>
  <si>
    <t>-239236427</t>
  </si>
  <si>
    <t>"ozn. V2" 1</t>
  </si>
  <si>
    <t>998721201</t>
  </si>
  <si>
    <t>Přesun hmot pro vnitřní kanalizace stanovený procentní sazbou (%) z ceny vodorovná dopravní vzdálenost do 50 m v objektech výšky do 6 m</t>
  </si>
  <si>
    <t>95581450</t>
  </si>
  <si>
    <t>https://podminky.urs.cz/item/CS_URS_2023_01/998721201</t>
  </si>
  <si>
    <t>767531821</t>
  </si>
  <si>
    <t>Demontáž vstupních čisticích zón rámů zapuštěných nebo náběhových</t>
  </si>
  <si>
    <t>-63636351</t>
  </si>
  <si>
    <t>https://podminky.urs.cz/item/CS_URS_2023_01/767531821</t>
  </si>
  <si>
    <t>ozn. XC - demontáž a vybourání rámu stávající rohožky</t>
  </si>
  <si>
    <t>(0,4+0,9)*2</t>
  </si>
  <si>
    <t>V2</t>
  </si>
  <si>
    <t>D+M venkovní rohož 600x400x80 mm, polymerbetonová vana s ochrannou hranou, rošt Pz, specifikace dle PD</t>
  </si>
  <si>
    <t>1742673773</t>
  </si>
  <si>
    <t>998767201</t>
  </si>
  <si>
    <t>Přesun hmot pro zámečnické konstrukce stanovený procentní sazbou (%) z ceny vodorovná dopravní vzdálenost do 50 m v objektech výšky do 6 m</t>
  </si>
  <si>
    <t>157285309</t>
  </si>
  <si>
    <t>https://podminky.urs.cz/item/CS_URS_2023_01/998767201</t>
  </si>
  <si>
    <t>Práce a dodávky M</t>
  </si>
  <si>
    <t>21-M</t>
  </si>
  <si>
    <t>Elektromontáže</t>
  </si>
  <si>
    <t>210220R71</t>
  </si>
  <si>
    <t>D+M zemnící pásek nerezový 30x3,5, V4A</t>
  </si>
  <si>
    <t>875820446</t>
  </si>
  <si>
    <t>97,0+0,85*8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</si>
  <si>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</si>
  <si>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</si>
  <si>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</si>
  <si>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</si>
  <si>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</si>
  <si>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</si>
  <si>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</si>
  <si>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</si>
  <si>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013002000</t>
  </si>
  <si>
    <t>Projektové práce</t>
  </si>
  <si>
    <t>Kč</t>
  </si>
  <si>
    <t>1024</t>
  </si>
  <si>
    <t>-1171788734</t>
  </si>
  <si>
    <t>https://podminky.urs.cz/item/CS_URS_2023_01/013002000</t>
  </si>
  <si>
    <t>VRN3</t>
  </si>
  <si>
    <t>Zařízení staveniště</t>
  </si>
  <si>
    <t>030001000</t>
  </si>
  <si>
    <t>-790954956</t>
  </si>
  <si>
    <t>https://podminky.urs.cz/item/CS_URS_2023_01/030001000</t>
  </si>
  <si>
    <t>0300010R2</t>
  </si>
  <si>
    <t>Dočasné zábory veřejného prostranství</t>
  </si>
  <si>
    <t>-38786757</t>
  </si>
  <si>
    <t>VRN4</t>
  </si>
  <si>
    <t>Inženýrská činnost</t>
  </si>
  <si>
    <t>045002000</t>
  </si>
  <si>
    <t>Kompletační a koordinační činnost</t>
  </si>
  <si>
    <t>1371178441</t>
  </si>
  <si>
    <t>https://podminky.urs.cz/item/CS_URS_2023_01/045002000</t>
  </si>
  <si>
    <t>VRN7</t>
  </si>
  <si>
    <t>Provozní vlivy</t>
  </si>
  <si>
    <t>071002000</t>
  </si>
  <si>
    <t>Provoz investora, třetích osob</t>
  </si>
  <si>
    <t>-616261434</t>
  </si>
  <si>
    <t>https://podminky.urs.cz/item/CS_URS_2023_01/071002000</t>
  </si>
  <si>
    <t>VRN9</t>
  </si>
  <si>
    <t>Ostatní náklady</t>
  </si>
  <si>
    <t>094104000</t>
  </si>
  <si>
    <t>Náklady na opatření BOZP</t>
  </si>
  <si>
    <t>-788961425</t>
  </si>
  <si>
    <t>https://podminky.urs.cz/item/CS_URS_2023_01/094104000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</si>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</sst>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0" fontId="8" fillId="0" borderId="16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0" fontId="23" fillId="0" borderId="1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622221021" TargetMode="External"/><Relationship Id="rId18" Type="http://schemas.openxmlformats.org/officeDocument/2006/relationships/hyperlink" Target="https://podminky.urs.cz/item/CS_URS_2023_01/631351101" TargetMode="External"/><Relationship Id="rId26" Type="http://schemas.openxmlformats.org/officeDocument/2006/relationships/hyperlink" Target="https://podminky.urs.cz/item/CS_URS_2023_01/944511811" TargetMode="External"/><Relationship Id="rId39" Type="http://schemas.openxmlformats.org/officeDocument/2006/relationships/hyperlink" Target="https://podminky.urs.cz/item/CS_URS_2023_01/997013509" TargetMode="External"/><Relationship Id="rId21" Type="http://schemas.openxmlformats.org/officeDocument/2006/relationships/hyperlink" Target="https://podminky.urs.cz/item/CS_URS_2023_01/941111112" TargetMode="External"/><Relationship Id="rId34" Type="http://schemas.openxmlformats.org/officeDocument/2006/relationships/hyperlink" Target="https://podminky.urs.cz/item/CS_URS_2023_01/978015361" TargetMode="External"/><Relationship Id="rId42" Type="http://schemas.openxmlformats.org/officeDocument/2006/relationships/hyperlink" Target="https://podminky.urs.cz/item/CS_URS_2023_01/997013631" TargetMode="External"/><Relationship Id="rId47" Type="http://schemas.openxmlformats.org/officeDocument/2006/relationships/hyperlink" Target="https://podminky.urs.cz/item/CS_URS_2023_01/998764204" TargetMode="External"/><Relationship Id="rId50" Type="http://schemas.openxmlformats.org/officeDocument/2006/relationships/hyperlink" Target="https://podminky.urs.cz/item/CS_URS_2023_01/767810811" TargetMode="External"/><Relationship Id="rId55" Type="http://schemas.openxmlformats.org/officeDocument/2006/relationships/hyperlink" Target="https://podminky.urs.cz/item/CS_URS_2023_01/771474113" TargetMode="External"/><Relationship Id="rId63" Type="http://schemas.openxmlformats.org/officeDocument/2006/relationships/drawing" Target="../drawings/drawing2.xml"/><Relationship Id="rId7" Type="http://schemas.openxmlformats.org/officeDocument/2006/relationships/hyperlink" Target="https://podminky.urs.cz/item/CS_URS_2023_01/622325113" TargetMode="External"/><Relationship Id="rId2" Type="http://schemas.openxmlformats.org/officeDocument/2006/relationships/hyperlink" Target="https://podminky.urs.cz/item/CS_URS_2023_01/629995101" TargetMode="External"/><Relationship Id="rId16" Type="http://schemas.openxmlformats.org/officeDocument/2006/relationships/hyperlink" Target="https://podminky.urs.cz/item/CS_URS_2023_01/622251105" TargetMode="External"/><Relationship Id="rId20" Type="http://schemas.openxmlformats.org/officeDocument/2006/relationships/hyperlink" Target="https://podminky.urs.cz/item/CS_URS_2023_01/644941121" TargetMode="External"/><Relationship Id="rId29" Type="http://schemas.openxmlformats.org/officeDocument/2006/relationships/hyperlink" Target="https://podminky.urs.cz/item/CS_URS_2023_01/965043341" TargetMode="External"/><Relationship Id="rId41" Type="http://schemas.openxmlformats.org/officeDocument/2006/relationships/hyperlink" Target="https://podminky.urs.cz/item/CS_URS_2023_01/997013607" TargetMode="External"/><Relationship Id="rId54" Type="http://schemas.openxmlformats.org/officeDocument/2006/relationships/hyperlink" Target="https://podminky.urs.cz/item/CS_URS_2023_01/771574266" TargetMode="External"/><Relationship Id="rId62" Type="http://schemas.openxmlformats.org/officeDocument/2006/relationships/hyperlink" Target="https://podminky.urs.cz/item/CS_URS_2023_01/784211101" TargetMode="External"/><Relationship Id="rId1" Type="http://schemas.openxmlformats.org/officeDocument/2006/relationships/hyperlink" Target="https://podminky.urs.cz/item/CS_URS_2023_01/629991012" TargetMode="External"/><Relationship Id="rId6" Type="http://schemas.openxmlformats.org/officeDocument/2006/relationships/hyperlink" Target="https://podminky.urs.cz/item/CS_URS_2023_01/622325111" TargetMode="External"/><Relationship Id="rId11" Type="http://schemas.openxmlformats.org/officeDocument/2006/relationships/hyperlink" Target="https://podminky.urs.cz/item/CS_URS_2023_01/622221011" TargetMode="External"/><Relationship Id="rId24" Type="http://schemas.openxmlformats.org/officeDocument/2006/relationships/hyperlink" Target="https://podminky.urs.cz/item/CS_URS_2023_01/944511111" TargetMode="External"/><Relationship Id="rId32" Type="http://schemas.openxmlformats.org/officeDocument/2006/relationships/hyperlink" Target="https://podminky.urs.cz/item/CS_URS_2023_01/968072456" TargetMode="External"/><Relationship Id="rId37" Type="http://schemas.openxmlformats.org/officeDocument/2006/relationships/hyperlink" Target="https://podminky.urs.cz/item/CS_URS_2023_01/997013160" TargetMode="External"/><Relationship Id="rId40" Type="http://schemas.openxmlformats.org/officeDocument/2006/relationships/hyperlink" Target="https://podminky.urs.cz/item/CS_URS_2023_01/997013601" TargetMode="External"/><Relationship Id="rId45" Type="http://schemas.openxmlformats.org/officeDocument/2006/relationships/hyperlink" Target="https://podminky.urs.cz/item/CS_URS_2023_01/764004861" TargetMode="External"/><Relationship Id="rId53" Type="http://schemas.openxmlformats.org/officeDocument/2006/relationships/hyperlink" Target="https://podminky.urs.cz/item/CS_URS_2023_01/771121011" TargetMode="External"/><Relationship Id="rId58" Type="http://schemas.openxmlformats.org/officeDocument/2006/relationships/hyperlink" Target="https://podminky.urs.cz/item/CS_URS_2023_01/771591112" TargetMode="External"/><Relationship Id="rId5" Type="http://schemas.openxmlformats.org/officeDocument/2006/relationships/hyperlink" Target="https://podminky.urs.cz/item/CS_URS_2023_01/621321121" TargetMode="External"/><Relationship Id="rId15" Type="http://schemas.openxmlformats.org/officeDocument/2006/relationships/hyperlink" Target="https://podminky.urs.cz/item/CS_URS_2023_01/621251105" TargetMode="External"/><Relationship Id="rId23" Type="http://schemas.openxmlformats.org/officeDocument/2006/relationships/hyperlink" Target="https://podminky.urs.cz/item/CS_URS_2023_01/941111812" TargetMode="External"/><Relationship Id="rId28" Type="http://schemas.openxmlformats.org/officeDocument/2006/relationships/hyperlink" Target="https://podminky.urs.cz/item/CS_URS_2023_01/965081213" TargetMode="External"/><Relationship Id="rId36" Type="http://schemas.openxmlformats.org/officeDocument/2006/relationships/hyperlink" Target="https://podminky.urs.cz/item/CS_URS_2023_01/952901111" TargetMode="External"/><Relationship Id="rId49" Type="http://schemas.openxmlformats.org/officeDocument/2006/relationships/hyperlink" Target="https://podminky.urs.cz/item/CS_URS_2023_01/767661811" TargetMode="External"/><Relationship Id="rId57" Type="http://schemas.openxmlformats.org/officeDocument/2006/relationships/hyperlink" Target="https://podminky.urs.cz/item/CS_URS_2023_01/771577112" TargetMode="External"/><Relationship Id="rId61" Type="http://schemas.openxmlformats.org/officeDocument/2006/relationships/hyperlink" Target="https://podminky.urs.cz/item/CS_URS_2023_01/784181101" TargetMode="External"/><Relationship Id="rId10" Type="http://schemas.openxmlformats.org/officeDocument/2006/relationships/hyperlink" Target="https://podminky.urs.cz/item/CS_URS_2023_01/622511112" TargetMode="External"/><Relationship Id="rId19" Type="http://schemas.openxmlformats.org/officeDocument/2006/relationships/hyperlink" Target="https://podminky.urs.cz/item/CS_URS_2023_01/631351102" TargetMode="External"/><Relationship Id="rId31" Type="http://schemas.openxmlformats.org/officeDocument/2006/relationships/hyperlink" Target="https://podminky.urs.cz/item/CS_URS_2023_01/968072245" TargetMode="External"/><Relationship Id="rId44" Type="http://schemas.openxmlformats.org/officeDocument/2006/relationships/hyperlink" Target="https://podminky.urs.cz/item/CS_URS_2023_01/764002851" TargetMode="External"/><Relationship Id="rId52" Type="http://schemas.openxmlformats.org/officeDocument/2006/relationships/hyperlink" Target="https://podminky.urs.cz/item/CS_URS_2023_01/998767204" TargetMode="External"/><Relationship Id="rId60" Type="http://schemas.openxmlformats.org/officeDocument/2006/relationships/hyperlink" Target="https://podminky.urs.cz/item/CS_URS_2023_01/998771204" TargetMode="External"/><Relationship Id="rId4" Type="http://schemas.openxmlformats.org/officeDocument/2006/relationships/hyperlink" Target="https://podminky.urs.cz/item/CS_URS_2023_01/621131121" TargetMode="External"/><Relationship Id="rId9" Type="http://schemas.openxmlformats.org/officeDocument/2006/relationships/hyperlink" Target="https://podminky.urs.cz/item/CS_URS_2023_01/622151021" TargetMode="External"/><Relationship Id="rId14" Type="http://schemas.openxmlformats.org/officeDocument/2006/relationships/hyperlink" Target="https://podminky.urs.cz/item/CS_URS_2023_01/622212051" TargetMode="External"/><Relationship Id="rId22" Type="http://schemas.openxmlformats.org/officeDocument/2006/relationships/hyperlink" Target="https://podminky.urs.cz/item/CS_URS_2023_01/941111212" TargetMode="External"/><Relationship Id="rId27" Type="http://schemas.openxmlformats.org/officeDocument/2006/relationships/hyperlink" Target="https://podminky.urs.cz/item/CS_URS_2023_01/949101111" TargetMode="External"/><Relationship Id="rId30" Type="http://schemas.openxmlformats.org/officeDocument/2006/relationships/hyperlink" Target="https://podminky.urs.cz/item/CS_URS_2023_01/968072244" TargetMode="External"/><Relationship Id="rId35" Type="http://schemas.openxmlformats.org/officeDocument/2006/relationships/hyperlink" Target="https://podminky.urs.cz/item/CS_URS_2023_01/978015391" TargetMode="External"/><Relationship Id="rId43" Type="http://schemas.openxmlformats.org/officeDocument/2006/relationships/hyperlink" Target="https://podminky.urs.cz/item/CS_URS_2023_01/998017004" TargetMode="External"/><Relationship Id="rId48" Type="http://schemas.openxmlformats.org/officeDocument/2006/relationships/hyperlink" Target="https://podminky.urs.cz/item/CS_URS_2023_01/767162812" TargetMode="External"/><Relationship Id="rId56" Type="http://schemas.openxmlformats.org/officeDocument/2006/relationships/hyperlink" Target="https://podminky.urs.cz/item/CS_URS_2023_01/771577111" TargetMode="External"/><Relationship Id="rId8" Type="http://schemas.openxmlformats.org/officeDocument/2006/relationships/hyperlink" Target="https://podminky.urs.cz/item/CS_URS_2023_01/622211011" TargetMode="External"/><Relationship Id="rId51" Type="http://schemas.openxmlformats.org/officeDocument/2006/relationships/hyperlink" Target="https://podminky.urs.cz/item/CS_URS_2023_01/767810112" TargetMode="External"/><Relationship Id="rId3" Type="http://schemas.openxmlformats.org/officeDocument/2006/relationships/hyperlink" Target="https://podminky.urs.cz/item/CS_URS_2023_01/619995001" TargetMode="External"/><Relationship Id="rId12" Type="http://schemas.openxmlformats.org/officeDocument/2006/relationships/hyperlink" Target="https://podminky.urs.cz/item/CS_URS_2023_01/621221011" TargetMode="External"/><Relationship Id="rId17" Type="http://schemas.openxmlformats.org/officeDocument/2006/relationships/hyperlink" Target="https://podminky.urs.cz/item/CS_URS_2023_01/622251101" TargetMode="External"/><Relationship Id="rId25" Type="http://schemas.openxmlformats.org/officeDocument/2006/relationships/hyperlink" Target="https://podminky.urs.cz/item/CS_URS_2023_01/944511211" TargetMode="External"/><Relationship Id="rId33" Type="http://schemas.openxmlformats.org/officeDocument/2006/relationships/hyperlink" Target="https://podminky.urs.cz/item/CS_URS_2023_01/978015321" TargetMode="External"/><Relationship Id="rId38" Type="http://schemas.openxmlformats.org/officeDocument/2006/relationships/hyperlink" Target="https://podminky.urs.cz/item/CS_URS_2023_01/997013501" TargetMode="External"/><Relationship Id="rId46" Type="http://schemas.openxmlformats.org/officeDocument/2006/relationships/hyperlink" Target="https://podminky.urs.cz/item/CS_URS_2023_01/764518623" TargetMode="External"/><Relationship Id="rId59" Type="http://schemas.openxmlformats.org/officeDocument/2006/relationships/hyperlink" Target="https://podminky.urs.cz/item/CS_URS_2023_01/771591212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965045113" TargetMode="External"/><Relationship Id="rId18" Type="http://schemas.openxmlformats.org/officeDocument/2006/relationships/hyperlink" Target="https://podminky.urs.cz/item/CS_URS_2023_01/952902121" TargetMode="External"/><Relationship Id="rId26" Type="http://schemas.openxmlformats.org/officeDocument/2006/relationships/hyperlink" Target="https://podminky.urs.cz/item/CS_URS_2023_01/712311101" TargetMode="External"/><Relationship Id="rId39" Type="http://schemas.openxmlformats.org/officeDocument/2006/relationships/hyperlink" Target="https://podminky.urs.cz/item/CS_URS_2023_01/713141311" TargetMode="External"/><Relationship Id="rId21" Type="http://schemas.openxmlformats.org/officeDocument/2006/relationships/hyperlink" Target="https://podminky.urs.cz/item/CS_URS_2023_01/997013509" TargetMode="External"/><Relationship Id="rId34" Type="http://schemas.openxmlformats.org/officeDocument/2006/relationships/hyperlink" Target="https://podminky.urs.cz/item/CS_URS_2023_01/712363673" TargetMode="External"/><Relationship Id="rId42" Type="http://schemas.openxmlformats.org/officeDocument/2006/relationships/hyperlink" Target="https://podminky.urs.cz/item/CS_URS_2023_01/713191321" TargetMode="External"/><Relationship Id="rId47" Type="http://schemas.openxmlformats.org/officeDocument/2006/relationships/hyperlink" Target="https://podminky.urs.cz/item/CS_URS_2023_01/741420902" TargetMode="External"/><Relationship Id="rId50" Type="http://schemas.openxmlformats.org/officeDocument/2006/relationships/hyperlink" Target="https://podminky.urs.cz/item/CS_URS_2023_01/764002841" TargetMode="External"/><Relationship Id="rId55" Type="http://schemas.openxmlformats.org/officeDocument/2006/relationships/hyperlink" Target="https://podminky.urs.cz/item/CS_URS_2023_01/767832112" TargetMode="External"/><Relationship Id="rId7" Type="http://schemas.openxmlformats.org/officeDocument/2006/relationships/hyperlink" Target="https://podminky.urs.cz/item/CS_URS_2023_01/629991012" TargetMode="External"/><Relationship Id="rId12" Type="http://schemas.openxmlformats.org/officeDocument/2006/relationships/hyperlink" Target="https://podminky.urs.cz/item/CS_URS_2023_01/965041441" TargetMode="External"/><Relationship Id="rId17" Type="http://schemas.openxmlformats.org/officeDocument/2006/relationships/hyperlink" Target="https://podminky.urs.cz/item/CS_URS_2023_01/953921113" TargetMode="External"/><Relationship Id="rId25" Type="http://schemas.openxmlformats.org/officeDocument/2006/relationships/hyperlink" Target="https://podminky.urs.cz/item/CS_URS_2023_01/998017005" TargetMode="External"/><Relationship Id="rId33" Type="http://schemas.openxmlformats.org/officeDocument/2006/relationships/hyperlink" Target="https://podminky.urs.cz/item/CS_URS_2023_01/712363004" TargetMode="External"/><Relationship Id="rId38" Type="http://schemas.openxmlformats.org/officeDocument/2006/relationships/hyperlink" Target="https://podminky.urs.cz/item/CS_URS_2023_01/713141151" TargetMode="External"/><Relationship Id="rId46" Type="http://schemas.openxmlformats.org/officeDocument/2006/relationships/hyperlink" Target="https://podminky.urs.cz/item/CS_URS_2023_01/998721205" TargetMode="External"/><Relationship Id="rId59" Type="http://schemas.openxmlformats.org/officeDocument/2006/relationships/hyperlink" Target="https://podminky.urs.cz/item/CS_URS_2023_01/784211101" TargetMode="External"/><Relationship Id="rId2" Type="http://schemas.openxmlformats.org/officeDocument/2006/relationships/hyperlink" Target="https://podminky.urs.cz/item/CS_URS_2023_01/417321414" TargetMode="External"/><Relationship Id="rId16" Type="http://schemas.openxmlformats.org/officeDocument/2006/relationships/hyperlink" Target="https://podminky.urs.cz/item/CS_URS_2023_01/978015321" TargetMode="External"/><Relationship Id="rId20" Type="http://schemas.openxmlformats.org/officeDocument/2006/relationships/hyperlink" Target="https://podminky.urs.cz/item/CS_URS_2023_01/997013501" TargetMode="External"/><Relationship Id="rId29" Type="http://schemas.openxmlformats.org/officeDocument/2006/relationships/hyperlink" Target="https://podminky.urs.cz/item/CS_URS_2023_01/712841559" TargetMode="External"/><Relationship Id="rId41" Type="http://schemas.openxmlformats.org/officeDocument/2006/relationships/hyperlink" Target="https://podminky.urs.cz/item/CS_URS_2023_01/713131143" TargetMode="External"/><Relationship Id="rId54" Type="http://schemas.openxmlformats.org/officeDocument/2006/relationships/hyperlink" Target="https://podminky.urs.cz/item/CS_URS_2023_01/767832802" TargetMode="External"/><Relationship Id="rId1" Type="http://schemas.openxmlformats.org/officeDocument/2006/relationships/hyperlink" Target="https://podminky.urs.cz/item/CS_URS_2023_01/113106121" TargetMode="External"/><Relationship Id="rId6" Type="http://schemas.openxmlformats.org/officeDocument/2006/relationships/hyperlink" Target="https://podminky.urs.cz/item/CS_URS_2023_01/629995101" TargetMode="External"/><Relationship Id="rId11" Type="http://schemas.openxmlformats.org/officeDocument/2006/relationships/hyperlink" Target="https://podminky.urs.cz/item/CS_URS_2023_01/965041341" TargetMode="External"/><Relationship Id="rId24" Type="http://schemas.openxmlformats.org/officeDocument/2006/relationships/hyperlink" Target="https://podminky.urs.cz/item/CS_URS_2023_01/997013631" TargetMode="External"/><Relationship Id="rId32" Type="http://schemas.openxmlformats.org/officeDocument/2006/relationships/hyperlink" Target="https://podminky.urs.cz/item/CS_URS_2023_01/712363R25" TargetMode="External"/><Relationship Id="rId37" Type="http://schemas.openxmlformats.org/officeDocument/2006/relationships/hyperlink" Target="https://podminky.urs.cz/item/CS_URS_2023_01/998712205" TargetMode="External"/><Relationship Id="rId40" Type="http://schemas.openxmlformats.org/officeDocument/2006/relationships/hyperlink" Target="https://podminky.urs.cz/item/CS_URS_2023_01/713141358" TargetMode="External"/><Relationship Id="rId45" Type="http://schemas.openxmlformats.org/officeDocument/2006/relationships/hyperlink" Target="https://podminky.urs.cz/item/CS_URS_2023_01/721233121" TargetMode="External"/><Relationship Id="rId53" Type="http://schemas.openxmlformats.org/officeDocument/2006/relationships/hyperlink" Target="https://podminky.urs.cz/item/CS_URS_2023_01/998764205" TargetMode="External"/><Relationship Id="rId58" Type="http://schemas.openxmlformats.org/officeDocument/2006/relationships/hyperlink" Target="https://podminky.urs.cz/item/CS_URS_2023_01/784181101" TargetMode="External"/><Relationship Id="rId5" Type="http://schemas.openxmlformats.org/officeDocument/2006/relationships/hyperlink" Target="https://podminky.urs.cz/item/CS_URS_2023_01/417361821" TargetMode="External"/><Relationship Id="rId15" Type="http://schemas.openxmlformats.org/officeDocument/2006/relationships/hyperlink" Target="https://podminky.urs.cz/item/CS_URS_2023_01/968072456" TargetMode="External"/><Relationship Id="rId23" Type="http://schemas.openxmlformats.org/officeDocument/2006/relationships/hyperlink" Target="https://podminky.urs.cz/item/CS_URS_2023_01/997013645" TargetMode="External"/><Relationship Id="rId28" Type="http://schemas.openxmlformats.org/officeDocument/2006/relationships/hyperlink" Target="https://podminky.urs.cz/item/CS_URS_2023_01/712341559" TargetMode="External"/><Relationship Id="rId36" Type="http://schemas.openxmlformats.org/officeDocument/2006/relationships/hyperlink" Target="https://podminky.urs.cz/item/CS_URS_2023_01/712998202" TargetMode="External"/><Relationship Id="rId49" Type="http://schemas.openxmlformats.org/officeDocument/2006/relationships/hyperlink" Target="https://podminky.urs.cz/item/CS_URS_2023_01/762361312" TargetMode="External"/><Relationship Id="rId57" Type="http://schemas.openxmlformats.org/officeDocument/2006/relationships/hyperlink" Target="https://podminky.urs.cz/item/CS_URS_2023_01/998767205" TargetMode="External"/><Relationship Id="rId10" Type="http://schemas.openxmlformats.org/officeDocument/2006/relationships/hyperlink" Target="https://podminky.urs.cz/item/CS_URS_2023_01/949101111" TargetMode="External"/><Relationship Id="rId19" Type="http://schemas.openxmlformats.org/officeDocument/2006/relationships/hyperlink" Target="https://podminky.urs.cz/item/CS_URS_2023_01/997013161" TargetMode="External"/><Relationship Id="rId31" Type="http://schemas.openxmlformats.org/officeDocument/2006/relationships/hyperlink" Target="https://podminky.urs.cz/item/CS_URS_2023_01/711491272" TargetMode="External"/><Relationship Id="rId44" Type="http://schemas.openxmlformats.org/officeDocument/2006/relationships/hyperlink" Target="https://podminky.urs.cz/item/CS_URS_2023_01/721233112" TargetMode="External"/><Relationship Id="rId52" Type="http://schemas.openxmlformats.org/officeDocument/2006/relationships/hyperlink" Target="https://podminky.urs.cz/item/CS_URS_2023_01/764003801" TargetMode="External"/><Relationship Id="rId60" Type="http://schemas.openxmlformats.org/officeDocument/2006/relationships/drawing" Target="../drawings/drawing3.xml"/><Relationship Id="rId4" Type="http://schemas.openxmlformats.org/officeDocument/2006/relationships/hyperlink" Target="https://podminky.urs.cz/item/CS_URS_2023_01/417351116" TargetMode="External"/><Relationship Id="rId9" Type="http://schemas.openxmlformats.org/officeDocument/2006/relationships/hyperlink" Target="https://podminky.urs.cz/item/CS_URS_2023_01/622325111" TargetMode="External"/><Relationship Id="rId14" Type="http://schemas.openxmlformats.org/officeDocument/2006/relationships/hyperlink" Target="https://podminky.urs.cz/item/CS_URS_2023_01/968072244" TargetMode="External"/><Relationship Id="rId22" Type="http://schemas.openxmlformats.org/officeDocument/2006/relationships/hyperlink" Target="https://podminky.urs.cz/item/CS_URS_2023_01/997013601" TargetMode="External"/><Relationship Id="rId27" Type="http://schemas.openxmlformats.org/officeDocument/2006/relationships/hyperlink" Target="https://podminky.urs.cz/item/CS_URS_2023_01/712811101" TargetMode="External"/><Relationship Id="rId30" Type="http://schemas.openxmlformats.org/officeDocument/2006/relationships/hyperlink" Target="https://podminky.urs.cz/item/CS_URS_2023_01/712391171" TargetMode="External"/><Relationship Id="rId35" Type="http://schemas.openxmlformats.org/officeDocument/2006/relationships/hyperlink" Target="https://podminky.urs.cz/item/CS_URS_2023_01/712363115" TargetMode="External"/><Relationship Id="rId43" Type="http://schemas.openxmlformats.org/officeDocument/2006/relationships/hyperlink" Target="https://podminky.urs.cz/item/CS_URS_2023_01/998713205" TargetMode="External"/><Relationship Id="rId48" Type="http://schemas.openxmlformats.org/officeDocument/2006/relationships/hyperlink" Target="https://podminky.urs.cz/item/CS_URS_2023_01/998741205" TargetMode="External"/><Relationship Id="rId56" Type="http://schemas.openxmlformats.org/officeDocument/2006/relationships/hyperlink" Target="https://podminky.urs.cz/item/CS_URS_2023_01/767834112" TargetMode="External"/><Relationship Id="rId8" Type="http://schemas.openxmlformats.org/officeDocument/2006/relationships/hyperlink" Target="https://podminky.urs.cz/item/CS_URS_2023_01/619995001" TargetMode="External"/><Relationship Id="rId51" Type="http://schemas.openxmlformats.org/officeDocument/2006/relationships/hyperlink" Target="https://podminky.urs.cz/item/CS_URS_2023_01/764002851" TargetMode="External"/><Relationship Id="rId3" Type="http://schemas.openxmlformats.org/officeDocument/2006/relationships/hyperlink" Target="https://podminky.urs.cz/item/CS_URS_2023_01/417351115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71201221" TargetMode="External"/><Relationship Id="rId13" Type="http://schemas.openxmlformats.org/officeDocument/2006/relationships/hyperlink" Target="https://podminky.urs.cz/item/CS_URS_2023_01/637111111" TargetMode="External"/><Relationship Id="rId18" Type="http://schemas.openxmlformats.org/officeDocument/2006/relationships/hyperlink" Target="https://podminky.urs.cz/item/CS_URS_2023_01/997013509" TargetMode="External"/><Relationship Id="rId3" Type="http://schemas.openxmlformats.org/officeDocument/2006/relationships/hyperlink" Target="https://podminky.urs.cz/item/CS_URS_2023_01/132212331" TargetMode="External"/><Relationship Id="rId21" Type="http://schemas.openxmlformats.org/officeDocument/2006/relationships/hyperlink" Target="https://podminky.urs.cz/item/CS_URS_2023_01/721242804" TargetMode="External"/><Relationship Id="rId7" Type="http://schemas.openxmlformats.org/officeDocument/2006/relationships/hyperlink" Target="https://podminky.urs.cz/item/CS_URS_2023_01/162751117" TargetMode="External"/><Relationship Id="rId12" Type="http://schemas.openxmlformats.org/officeDocument/2006/relationships/hyperlink" Target="https://podminky.urs.cz/item/CS_URS_2023_01/564730101" TargetMode="External"/><Relationship Id="rId17" Type="http://schemas.openxmlformats.org/officeDocument/2006/relationships/hyperlink" Target="https://podminky.urs.cz/item/CS_URS_2023_01/997013501" TargetMode="External"/><Relationship Id="rId25" Type="http://schemas.openxmlformats.org/officeDocument/2006/relationships/drawing" Target="../drawings/drawing4.xml"/><Relationship Id="rId2" Type="http://schemas.openxmlformats.org/officeDocument/2006/relationships/hyperlink" Target="https://podminky.urs.cz/item/CS_URS_2023_01/131213701" TargetMode="External"/><Relationship Id="rId16" Type="http://schemas.openxmlformats.org/officeDocument/2006/relationships/hyperlink" Target="https://podminky.urs.cz/item/CS_URS_2023_01/997013211" TargetMode="External"/><Relationship Id="rId20" Type="http://schemas.openxmlformats.org/officeDocument/2006/relationships/hyperlink" Target="https://podminky.urs.cz/item/CS_URS_2023_01/998223011" TargetMode="External"/><Relationship Id="rId1" Type="http://schemas.openxmlformats.org/officeDocument/2006/relationships/hyperlink" Target="https://podminky.urs.cz/item/CS_URS_2023_01/113106121" TargetMode="External"/><Relationship Id="rId6" Type="http://schemas.openxmlformats.org/officeDocument/2006/relationships/hyperlink" Target="https://podminky.urs.cz/item/CS_URS_2023_01/167151101" TargetMode="External"/><Relationship Id="rId11" Type="http://schemas.openxmlformats.org/officeDocument/2006/relationships/hyperlink" Target="https://podminky.urs.cz/item/CS_URS_2023_01/564710001" TargetMode="External"/><Relationship Id="rId24" Type="http://schemas.openxmlformats.org/officeDocument/2006/relationships/hyperlink" Target="https://podminky.urs.cz/item/CS_URS_2023_01/998767201" TargetMode="External"/><Relationship Id="rId5" Type="http://schemas.openxmlformats.org/officeDocument/2006/relationships/hyperlink" Target="https://podminky.urs.cz/item/CS_URS_2023_01/174111101" TargetMode="External"/><Relationship Id="rId15" Type="http://schemas.openxmlformats.org/officeDocument/2006/relationships/hyperlink" Target="https://podminky.urs.cz/item/CS_URS_2023_01/965081213" TargetMode="External"/><Relationship Id="rId23" Type="http://schemas.openxmlformats.org/officeDocument/2006/relationships/hyperlink" Target="https://podminky.urs.cz/item/CS_URS_2023_01/767531821" TargetMode="External"/><Relationship Id="rId10" Type="http://schemas.openxmlformats.org/officeDocument/2006/relationships/hyperlink" Target="https://podminky.urs.cz/item/CS_URS_2023_01/181411131" TargetMode="External"/><Relationship Id="rId19" Type="http://schemas.openxmlformats.org/officeDocument/2006/relationships/hyperlink" Target="https://podminky.urs.cz/item/CS_URS_2023_01/997013601" TargetMode="External"/><Relationship Id="rId4" Type="http://schemas.openxmlformats.org/officeDocument/2006/relationships/hyperlink" Target="https://podminky.urs.cz/item/CS_URS_2023_01/132212121" TargetMode="External"/><Relationship Id="rId9" Type="http://schemas.openxmlformats.org/officeDocument/2006/relationships/hyperlink" Target="https://podminky.urs.cz/item/CS_URS_2023_01/181912111" TargetMode="External"/><Relationship Id="rId14" Type="http://schemas.openxmlformats.org/officeDocument/2006/relationships/hyperlink" Target="https://podminky.urs.cz/item/CS_URS_2023_01/637211134" TargetMode="External"/><Relationship Id="rId22" Type="http://schemas.openxmlformats.org/officeDocument/2006/relationships/hyperlink" Target="https://podminky.urs.cz/item/CS_URS_2023_01/998721201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045002000" TargetMode="External"/><Relationship Id="rId2" Type="http://schemas.openxmlformats.org/officeDocument/2006/relationships/hyperlink" Target="https://podminky.urs.cz/item/CS_URS_2023_01/030001000" TargetMode="External"/><Relationship Id="rId1" Type="http://schemas.openxmlformats.org/officeDocument/2006/relationships/hyperlink" Target="https://podminky.urs.cz/item/CS_URS_2023_01/013002000" TargetMode="External"/><Relationship Id="rId6" Type="http://schemas.openxmlformats.org/officeDocument/2006/relationships/drawing" Target="../drawings/drawing5.xml"/><Relationship Id="rId5" Type="http://schemas.openxmlformats.org/officeDocument/2006/relationships/hyperlink" Target="https://podminky.urs.cz/item/CS_URS_2023_01/094104000" TargetMode="External"/><Relationship Id="rId4" Type="http://schemas.openxmlformats.org/officeDocument/2006/relationships/hyperlink" Target="https://podminky.urs.cz/item/CS_URS_2023_01/07100200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304" t="s">
        <v>14</v>
      </c>
      <c r="L5" s="305"/>
      <c r="M5" s="305"/>
      <c r="N5" s="305"/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5"/>
      <c r="Z5" s="305"/>
      <c r="AA5" s="305"/>
      <c r="AB5" s="305"/>
      <c r="AC5" s="305"/>
      <c r="AD5" s="305"/>
      <c r="AE5" s="305"/>
      <c r="AF5" s="305"/>
      <c r="AG5" s="305"/>
      <c r="AH5" s="305"/>
      <c r="AI5" s="305"/>
      <c r="AJ5" s="305"/>
      <c r="AK5" s="305"/>
      <c r="AL5" s="305"/>
      <c r="AM5" s="305"/>
      <c r="AN5" s="305"/>
      <c r="AO5" s="305"/>
      <c r="AR5" s="21"/>
      <c r="BE5" s="301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306" t="s">
        <v>17</v>
      </c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5"/>
      <c r="AN6" s="305"/>
      <c r="AO6" s="305"/>
      <c r="AR6" s="21"/>
      <c r="BE6" s="302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302"/>
      <c r="BS7" s="18" t="s">
        <v>6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302"/>
      <c r="BS8" s="18" t="s">
        <v>6</v>
      </c>
    </row>
    <row r="9" spans="1:74" ht="14.45" customHeight="1">
      <c r="B9" s="21"/>
      <c r="AR9" s="21"/>
      <c r="BE9" s="302"/>
      <c r="BS9" s="18" t="s">
        <v>6</v>
      </c>
    </row>
    <row r="10" spans="1:74" ht="12" customHeight="1">
      <c r="B10" s="21"/>
      <c r="D10" s="28" t="s">
        <v>25</v>
      </c>
      <c r="AK10" s="28" t="s">
        <v>26</v>
      </c>
      <c r="AN10" s="26" t="s">
        <v>27</v>
      </c>
      <c r="AR10" s="21"/>
      <c r="BE10" s="302"/>
      <c r="BS10" s="18" t="s">
        <v>6</v>
      </c>
    </row>
    <row r="11" spans="1:74" ht="18.399999999999999" customHeight="1">
      <c r="B11" s="21"/>
      <c r="E11" s="26" t="s">
        <v>28</v>
      </c>
      <c r="AK11" s="28" t="s">
        <v>29</v>
      </c>
      <c r="AN11" s="26" t="s">
        <v>19</v>
      </c>
      <c r="AR11" s="21"/>
      <c r="BE11" s="302"/>
      <c r="BS11" s="18" t="s">
        <v>6</v>
      </c>
    </row>
    <row r="12" spans="1:74" ht="6.95" customHeight="1">
      <c r="B12" s="21"/>
      <c r="AR12" s="21"/>
      <c r="BE12" s="302"/>
      <c r="BS12" s="18" t="s">
        <v>6</v>
      </c>
    </row>
    <row r="13" spans="1:74" ht="12" customHeight="1">
      <c r="B13" s="21"/>
      <c r="D13" s="28" t="s">
        <v>30</v>
      </c>
      <c r="AK13" s="28" t="s">
        <v>26</v>
      </c>
      <c r="AN13" s="30" t="s">
        <v>31</v>
      </c>
      <c r="AR13" s="21"/>
      <c r="BE13" s="302"/>
      <c r="BS13" s="18" t="s">
        <v>6</v>
      </c>
    </row>
    <row r="14" spans="1:74" ht="12.75">
      <c r="B14" s="21"/>
      <c r="E14" s="307" t="s">
        <v>31</v>
      </c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28" t="s">
        <v>29</v>
      </c>
      <c r="AN14" s="30" t="s">
        <v>31</v>
      </c>
      <c r="AR14" s="21"/>
      <c r="BE14" s="302"/>
      <c r="BS14" s="18" t="s">
        <v>6</v>
      </c>
    </row>
    <row r="15" spans="1:74" ht="6.95" customHeight="1">
      <c r="B15" s="21"/>
      <c r="AR15" s="21"/>
      <c r="BE15" s="302"/>
      <c r="BS15" s="18" t="s">
        <v>4</v>
      </c>
    </row>
    <row r="16" spans="1:74" ht="12" customHeight="1">
      <c r="B16" s="21"/>
      <c r="D16" s="28" t="s">
        <v>32</v>
      </c>
      <c r="AK16" s="28" t="s">
        <v>26</v>
      </c>
      <c r="AN16" s="26" t="s">
        <v>33</v>
      </c>
      <c r="AR16" s="21"/>
      <c r="BE16" s="302"/>
      <c r="BS16" s="18" t="s">
        <v>4</v>
      </c>
    </row>
    <row r="17" spans="2:71" ht="18.399999999999999" customHeight="1">
      <c r="B17" s="21"/>
      <c r="E17" s="26" t="s">
        <v>34</v>
      </c>
      <c r="AK17" s="28" t="s">
        <v>29</v>
      </c>
      <c r="AN17" s="26" t="s">
        <v>19</v>
      </c>
      <c r="AR17" s="21"/>
      <c r="BE17" s="302"/>
      <c r="BS17" s="18" t="s">
        <v>35</v>
      </c>
    </row>
    <row r="18" spans="2:71" ht="6.95" customHeight="1">
      <c r="B18" s="21"/>
      <c r="AR18" s="21"/>
      <c r="BE18" s="302"/>
      <c r="BS18" s="18" t="s">
        <v>6</v>
      </c>
    </row>
    <row r="19" spans="2:71" ht="12" customHeight="1">
      <c r="B19" s="21"/>
      <c r="D19" s="28" t="s">
        <v>36</v>
      </c>
      <c r="AK19" s="28" t="s">
        <v>26</v>
      </c>
      <c r="AN19" s="26" t="s">
        <v>19</v>
      </c>
      <c r="AR19" s="21"/>
      <c r="BE19" s="302"/>
      <c r="BS19" s="18" t="s">
        <v>6</v>
      </c>
    </row>
    <row r="20" spans="2:71" ht="18.399999999999999" customHeight="1">
      <c r="B20" s="21"/>
      <c r="E20" s="26" t="s">
        <v>37</v>
      </c>
      <c r="AK20" s="28" t="s">
        <v>29</v>
      </c>
      <c r="AN20" s="26" t="s">
        <v>19</v>
      </c>
      <c r="AR20" s="21"/>
      <c r="BE20" s="302"/>
      <c r="BS20" s="18" t="s">
        <v>4</v>
      </c>
    </row>
    <row r="21" spans="2:71" ht="6.95" customHeight="1">
      <c r="B21" s="21"/>
      <c r="AR21" s="21"/>
      <c r="BE21" s="302"/>
    </row>
    <row r="22" spans="2:71" ht="12" customHeight="1">
      <c r="B22" s="21"/>
      <c r="D22" s="28" t="s">
        <v>38</v>
      </c>
      <c r="AR22" s="21"/>
      <c r="BE22" s="302"/>
    </row>
    <row r="23" spans="2:71" ht="47.25" customHeight="1">
      <c r="B23" s="21"/>
      <c r="E23" s="309" t="s">
        <v>39</v>
      </c>
      <c r="F23" s="309"/>
      <c r="G23" s="309"/>
      <c r="H23" s="309"/>
      <c r="I23" s="309"/>
      <c r="J23" s="309"/>
      <c r="K23" s="309"/>
      <c r="L23" s="309"/>
      <c r="M23" s="309"/>
      <c r="N23" s="309"/>
      <c r="O23" s="309"/>
      <c r="P23" s="309"/>
      <c r="Q23" s="309"/>
      <c r="R23" s="309"/>
      <c r="S23" s="309"/>
      <c r="T23" s="309"/>
      <c r="U23" s="309"/>
      <c r="V23" s="309"/>
      <c r="W23" s="309"/>
      <c r="X23" s="309"/>
      <c r="Y23" s="309"/>
      <c r="Z23" s="309"/>
      <c r="AA23" s="309"/>
      <c r="AB23" s="309"/>
      <c r="AC23" s="309"/>
      <c r="AD23" s="309"/>
      <c r="AE23" s="309"/>
      <c r="AF23" s="309"/>
      <c r="AG23" s="309"/>
      <c r="AH23" s="309"/>
      <c r="AI23" s="309"/>
      <c r="AJ23" s="309"/>
      <c r="AK23" s="309"/>
      <c r="AL23" s="309"/>
      <c r="AM23" s="309"/>
      <c r="AN23" s="309"/>
      <c r="AR23" s="21"/>
      <c r="BE23" s="302"/>
    </row>
    <row r="24" spans="2:71" ht="6.95" customHeight="1">
      <c r="B24" s="21"/>
      <c r="AR24" s="21"/>
      <c r="BE24" s="302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302"/>
    </row>
    <row r="26" spans="2:71" s="1" customFormat="1" ht="25.9" customHeight="1">
      <c r="B26" s="33"/>
      <c r="D26" s="34" t="s">
        <v>40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10">
        <f>ROUND(AG54,2)</f>
        <v>0</v>
      </c>
      <c r="AL26" s="311"/>
      <c r="AM26" s="311"/>
      <c r="AN26" s="311"/>
      <c r="AO26" s="311"/>
      <c r="AR26" s="33"/>
      <c r="BE26" s="302"/>
    </row>
    <row r="27" spans="2:71" s="1" customFormat="1" ht="6.95" customHeight="1">
      <c r="B27" s="33"/>
      <c r="AR27" s="33"/>
      <c r="BE27" s="302"/>
    </row>
    <row r="28" spans="2:71" s="1" customFormat="1" ht="12.75">
      <c r="B28" s="33"/>
      <c r="L28" s="312" t="s">
        <v>41</v>
      </c>
      <c r="M28" s="312"/>
      <c r="N28" s="312"/>
      <c r="O28" s="312"/>
      <c r="P28" s="312"/>
      <c r="W28" s="312" t="s">
        <v>42</v>
      </c>
      <c r="X28" s="312"/>
      <c r="Y28" s="312"/>
      <c r="Z28" s="312"/>
      <c r="AA28" s="312"/>
      <c r="AB28" s="312"/>
      <c r="AC28" s="312"/>
      <c r="AD28" s="312"/>
      <c r="AE28" s="312"/>
      <c r="AK28" s="312" t="s">
        <v>43</v>
      </c>
      <c r="AL28" s="312"/>
      <c r="AM28" s="312"/>
      <c r="AN28" s="312"/>
      <c r="AO28" s="312"/>
      <c r="AR28" s="33"/>
      <c r="BE28" s="302"/>
    </row>
    <row r="29" spans="2:71" s="2" customFormat="1" ht="14.45" customHeight="1">
      <c r="B29" s="37"/>
      <c r="D29" s="28" t="s">
        <v>44</v>
      </c>
      <c r="F29" s="28" t="s">
        <v>45</v>
      </c>
      <c r="L29" s="315">
        <v>0.21</v>
      </c>
      <c r="M29" s="314"/>
      <c r="N29" s="314"/>
      <c r="O29" s="314"/>
      <c r="P29" s="314"/>
      <c r="W29" s="313">
        <f>ROUND(AZ54, 2)</f>
        <v>0</v>
      </c>
      <c r="X29" s="314"/>
      <c r="Y29" s="314"/>
      <c r="Z29" s="314"/>
      <c r="AA29" s="314"/>
      <c r="AB29" s="314"/>
      <c r="AC29" s="314"/>
      <c r="AD29" s="314"/>
      <c r="AE29" s="314"/>
      <c r="AK29" s="313">
        <f>ROUND(AV54, 2)</f>
        <v>0</v>
      </c>
      <c r="AL29" s="314"/>
      <c r="AM29" s="314"/>
      <c r="AN29" s="314"/>
      <c r="AO29" s="314"/>
      <c r="AR29" s="37"/>
      <c r="BE29" s="303"/>
    </row>
    <row r="30" spans="2:71" s="2" customFormat="1" ht="14.45" customHeight="1">
      <c r="B30" s="37"/>
      <c r="F30" s="28" t="s">
        <v>46</v>
      </c>
      <c r="L30" s="315">
        <v>0.12</v>
      </c>
      <c r="M30" s="314"/>
      <c r="N30" s="314"/>
      <c r="O30" s="314"/>
      <c r="P30" s="314"/>
      <c r="W30" s="313">
        <f>ROUND(BA54, 2)</f>
        <v>0</v>
      </c>
      <c r="X30" s="314"/>
      <c r="Y30" s="314"/>
      <c r="Z30" s="314"/>
      <c r="AA30" s="314"/>
      <c r="AB30" s="314"/>
      <c r="AC30" s="314"/>
      <c r="AD30" s="314"/>
      <c r="AE30" s="314"/>
      <c r="AK30" s="313">
        <f>ROUND(AW54, 2)</f>
        <v>0</v>
      </c>
      <c r="AL30" s="314"/>
      <c r="AM30" s="314"/>
      <c r="AN30" s="314"/>
      <c r="AO30" s="314"/>
      <c r="AR30" s="37"/>
      <c r="BE30" s="303"/>
    </row>
    <row r="31" spans="2:71" s="2" customFormat="1" ht="14.45" hidden="1" customHeight="1">
      <c r="B31" s="37"/>
      <c r="F31" s="28" t="s">
        <v>47</v>
      </c>
      <c r="L31" s="315">
        <v>0.21</v>
      </c>
      <c r="M31" s="314"/>
      <c r="N31" s="314"/>
      <c r="O31" s="314"/>
      <c r="P31" s="314"/>
      <c r="W31" s="313">
        <f>ROUND(BB54, 2)</f>
        <v>0</v>
      </c>
      <c r="X31" s="314"/>
      <c r="Y31" s="314"/>
      <c r="Z31" s="314"/>
      <c r="AA31" s="314"/>
      <c r="AB31" s="314"/>
      <c r="AC31" s="314"/>
      <c r="AD31" s="314"/>
      <c r="AE31" s="314"/>
      <c r="AK31" s="313">
        <v>0</v>
      </c>
      <c r="AL31" s="314"/>
      <c r="AM31" s="314"/>
      <c r="AN31" s="314"/>
      <c r="AO31" s="314"/>
      <c r="AR31" s="37"/>
      <c r="BE31" s="303"/>
    </row>
    <row r="32" spans="2:71" s="2" customFormat="1" ht="14.45" hidden="1" customHeight="1">
      <c r="B32" s="37"/>
      <c r="F32" s="28" t="s">
        <v>48</v>
      </c>
      <c r="L32" s="315">
        <v>0.12</v>
      </c>
      <c r="M32" s="314"/>
      <c r="N32" s="314"/>
      <c r="O32" s="314"/>
      <c r="P32" s="314"/>
      <c r="W32" s="313">
        <f>ROUND(BC54, 2)</f>
        <v>0</v>
      </c>
      <c r="X32" s="314"/>
      <c r="Y32" s="314"/>
      <c r="Z32" s="314"/>
      <c r="AA32" s="314"/>
      <c r="AB32" s="314"/>
      <c r="AC32" s="314"/>
      <c r="AD32" s="314"/>
      <c r="AE32" s="314"/>
      <c r="AK32" s="313">
        <v>0</v>
      </c>
      <c r="AL32" s="314"/>
      <c r="AM32" s="314"/>
      <c r="AN32" s="314"/>
      <c r="AO32" s="314"/>
      <c r="AR32" s="37"/>
      <c r="BE32" s="303"/>
    </row>
    <row r="33" spans="2:44" s="2" customFormat="1" ht="14.45" hidden="1" customHeight="1">
      <c r="B33" s="37"/>
      <c r="F33" s="28" t="s">
        <v>49</v>
      </c>
      <c r="L33" s="315">
        <v>0</v>
      </c>
      <c r="M33" s="314"/>
      <c r="N33" s="314"/>
      <c r="O33" s="314"/>
      <c r="P33" s="314"/>
      <c r="W33" s="313">
        <f>ROUND(BD54, 2)</f>
        <v>0</v>
      </c>
      <c r="X33" s="314"/>
      <c r="Y33" s="314"/>
      <c r="Z33" s="314"/>
      <c r="AA33" s="314"/>
      <c r="AB33" s="314"/>
      <c r="AC33" s="314"/>
      <c r="AD33" s="314"/>
      <c r="AE33" s="314"/>
      <c r="AK33" s="313">
        <v>0</v>
      </c>
      <c r="AL33" s="314"/>
      <c r="AM33" s="314"/>
      <c r="AN33" s="314"/>
      <c r="AO33" s="314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50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51</v>
      </c>
      <c r="U35" s="40"/>
      <c r="V35" s="40"/>
      <c r="W35" s="40"/>
      <c r="X35" s="319" t="s">
        <v>52</v>
      </c>
      <c r="Y35" s="317"/>
      <c r="Z35" s="317"/>
      <c r="AA35" s="317"/>
      <c r="AB35" s="317"/>
      <c r="AC35" s="40"/>
      <c r="AD35" s="40"/>
      <c r="AE35" s="40"/>
      <c r="AF35" s="40"/>
      <c r="AG35" s="40"/>
      <c r="AH35" s="40"/>
      <c r="AI35" s="40"/>
      <c r="AJ35" s="40"/>
      <c r="AK35" s="316">
        <f>SUM(AK26:AK33)</f>
        <v>0</v>
      </c>
      <c r="AL35" s="317"/>
      <c r="AM35" s="317"/>
      <c r="AN35" s="317"/>
      <c r="AO35" s="318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53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2023_16</v>
      </c>
      <c r="AR44" s="46"/>
    </row>
    <row r="45" spans="2:44" s="4" customFormat="1" ht="36.950000000000003" customHeight="1">
      <c r="B45" s="47"/>
      <c r="C45" s="48" t="s">
        <v>16</v>
      </c>
      <c r="L45" s="279" t="str">
        <f>K6</f>
        <v>BD Severní I 2914/2 - snížení energetické náročnosti budovy</v>
      </c>
      <c r="M45" s="280"/>
      <c r="N45" s="280"/>
      <c r="O45" s="280"/>
      <c r="P45" s="280"/>
      <c r="Q45" s="280"/>
      <c r="R45" s="280"/>
      <c r="S45" s="280"/>
      <c r="T45" s="280"/>
      <c r="U45" s="280"/>
      <c r="V45" s="280"/>
      <c r="W45" s="280"/>
      <c r="X45" s="280"/>
      <c r="Y45" s="280"/>
      <c r="Z45" s="280"/>
      <c r="AA45" s="280"/>
      <c r="AB45" s="280"/>
      <c r="AC45" s="280"/>
      <c r="AD45" s="280"/>
      <c r="AE45" s="280"/>
      <c r="AF45" s="280"/>
      <c r="AG45" s="280"/>
      <c r="AH45" s="280"/>
      <c r="AI45" s="280"/>
      <c r="AJ45" s="280"/>
      <c r="AK45" s="280"/>
      <c r="AL45" s="280"/>
      <c r="AM45" s="280"/>
      <c r="AN45" s="280"/>
      <c r="AO45" s="280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>k.ú. Záběhlice, č.par. 3049/8, 3049/45</v>
      </c>
      <c r="AI47" s="28" t="s">
        <v>23</v>
      </c>
      <c r="AM47" s="281" t="str">
        <f>IF(AN8= "","",AN8)</f>
        <v>18. 3. 2024</v>
      </c>
      <c r="AN47" s="281"/>
      <c r="AR47" s="33"/>
    </row>
    <row r="48" spans="2:44" s="1" customFormat="1" ht="6.95" customHeight="1">
      <c r="B48" s="33"/>
      <c r="AR48" s="33"/>
    </row>
    <row r="49" spans="1:91" s="1" customFormat="1" ht="25.7" customHeight="1">
      <c r="B49" s="33"/>
      <c r="C49" s="28" t="s">
        <v>25</v>
      </c>
      <c r="L49" s="3" t="str">
        <f>IF(E11= "","",E11)</f>
        <v>MČ Praha 4</v>
      </c>
      <c r="AI49" s="28" t="s">
        <v>32</v>
      </c>
      <c r="AM49" s="286" t="str">
        <f>IF(E17="","",E17)</f>
        <v>Architektonická kancelář Křivka s.r.o.</v>
      </c>
      <c r="AN49" s="287"/>
      <c r="AO49" s="287"/>
      <c r="AP49" s="287"/>
      <c r="AR49" s="33"/>
      <c r="AS49" s="282" t="s">
        <v>54</v>
      </c>
      <c r="AT49" s="283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30</v>
      </c>
      <c r="L50" s="3" t="str">
        <f>IF(E14= "Vyplň údaj","",E14)</f>
        <v/>
      </c>
      <c r="AI50" s="28" t="s">
        <v>36</v>
      </c>
      <c r="AM50" s="286" t="str">
        <f>IF(E20="","",E20)</f>
        <v xml:space="preserve"> </v>
      </c>
      <c r="AN50" s="287"/>
      <c r="AO50" s="287"/>
      <c r="AP50" s="287"/>
      <c r="AR50" s="33"/>
      <c r="AS50" s="284"/>
      <c r="AT50" s="285"/>
      <c r="BD50" s="54"/>
    </row>
    <row r="51" spans="1:91" s="1" customFormat="1" ht="10.9" customHeight="1">
      <c r="B51" s="33"/>
      <c r="AR51" s="33"/>
      <c r="AS51" s="284"/>
      <c r="AT51" s="285"/>
      <c r="BD51" s="54"/>
    </row>
    <row r="52" spans="1:91" s="1" customFormat="1" ht="29.25" customHeight="1">
      <c r="B52" s="33"/>
      <c r="C52" s="288" t="s">
        <v>55</v>
      </c>
      <c r="D52" s="289"/>
      <c r="E52" s="289"/>
      <c r="F52" s="289"/>
      <c r="G52" s="289"/>
      <c r="H52" s="55"/>
      <c r="I52" s="291" t="s">
        <v>56</v>
      </c>
      <c r="J52" s="289"/>
      <c r="K52" s="289"/>
      <c r="L52" s="289"/>
      <c r="M52" s="289"/>
      <c r="N52" s="289"/>
      <c r="O52" s="289"/>
      <c r="P52" s="289"/>
      <c r="Q52" s="289"/>
      <c r="R52" s="289"/>
      <c r="S52" s="289"/>
      <c r="T52" s="289"/>
      <c r="U52" s="289"/>
      <c r="V52" s="289"/>
      <c r="W52" s="289"/>
      <c r="X52" s="289"/>
      <c r="Y52" s="289"/>
      <c r="Z52" s="289"/>
      <c r="AA52" s="289"/>
      <c r="AB52" s="289"/>
      <c r="AC52" s="289"/>
      <c r="AD52" s="289"/>
      <c r="AE52" s="289"/>
      <c r="AF52" s="289"/>
      <c r="AG52" s="290" t="s">
        <v>57</v>
      </c>
      <c r="AH52" s="289"/>
      <c r="AI52" s="289"/>
      <c r="AJ52" s="289"/>
      <c r="AK52" s="289"/>
      <c r="AL52" s="289"/>
      <c r="AM52" s="289"/>
      <c r="AN52" s="291" t="s">
        <v>58</v>
      </c>
      <c r="AO52" s="289"/>
      <c r="AP52" s="289"/>
      <c r="AQ52" s="56" t="s">
        <v>59</v>
      </c>
      <c r="AR52" s="33"/>
      <c r="AS52" s="57" t="s">
        <v>60</v>
      </c>
      <c r="AT52" s="58" t="s">
        <v>61</v>
      </c>
      <c r="AU52" s="58" t="s">
        <v>62</v>
      </c>
      <c r="AV52" s="58" t="s">
        <v>63</v>
      </c>
      <c r="AW52" s="58" t="s">
        <v>64</v>
      </c>
      <c r="AX52" s="58" t="s">
        <v>65</v>
      </c>
      <c r="AY52" s="58" t="s">
        <v>66</v>
      </c>
      <c r="AZ52" s="58" t="s">
        <v>67</v>
      </c>
      <c r="BA52" s="58" t="s">
        <v>68</v>
      </c>
      <c r="BB52" s="58" t="s">
        <v>69</v>
      </c>
      <c r="BC52" s="58" t="s">
        <v>70</v>
      </c>
      <c r="BD52" s="59" t="s">
        <v>71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72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99">
        <f>ROUND(AG55+AG59,2)</f>
        <v>0</v>
      </c>
      <c r="AH54" s="299"/>
      <c r="AI54" s="299"/>
      <c r="AJ54" s="299"/>
      <c r="AK54" s="299"/>
      <c r="AL54" s="299"/>
      <c r="AM54" s="299"/>
      <c r="AN54" s="300">
        <f t="shared" ref="AN54:AN59" si="0">SUM(AG54,AT54)</f>
        <v>0</v>
      </c>
      <c r="AO54" s="300"/>
      <c r="AP54" s="300"/>
      <c r="AQ54" s="65" t="s">
        <v>19</v>
      </c>
      <c r="AR54" s="61"/>
      <c r="AS54" s="66">
        <f>ROUND(AS55+AS59,2)</f>
        <v>0</v>
      </c>
      <c r="AT54" s="67">
        <f t="shared" ref="AT54:AT59" si="1">ROUND(SUM(AV54:AW54),2)</f>
        <v>0</v>
      </c>
      <c r="AU54" s="68">
        <f>ROUND(AU55+AU59,5)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ROUND(AZ55+AZ59,2)</f>
        <v>0</v>
      </c>
      <c r="BA54" s="67">
        <f>ROUND(BA55+BA59,2)</f>
        <v>0</v>
      </c>
      <c r="BB54" s="67">
        <f>ROUND(BB55+BB59,2)</f>
        <v>0</v>
      </c>
      <c r="BC54" s="67">
        <f>ROUND(BC55+BC59,2)</f>
        <v>0</v>
      </c>
      <c r="BD54" s="69">
        <f>ROUND(BD55+BD59,2)</f>
        <v>0</v>
      </c>
      <c r="BS54" s="70" t="s">
        <v>73</v>
      </c>
      <c r="BT54" s="70" t="s">
        <v>74</v>
      </c>
      <c r="BU54" s="71" t="s">
        <v>75</v>
      </c>
      <c r="BV54" s="70" t="s">
        <v>76</v>
      </c>
      <c r="BW54" s="70" t="s">
        <v>5</v>
      </c>
      <c r="BX54" s="70" t="s">
        <v>77</v>
      </c>
      <c r="CL54" s="70" t="s">
        <v>19</v>
      </c>
    </row>
    <row r="55" spans="1:91" s="6" customFormat="1" ht="16.5" customHeight="1">
      <c r="B55" s="72"/>
      <c r="C55" s="73"/>
      <c r="D55" s="295" t="s">
        <v>78</v>
      </c>
      <c r="E55" s="295"/>
      <c r="F55" s="295"/>
      <c r="G55" s="295"/>
      <c r="H55" s="295"/>
      <c r="I55" s="74"/>
      <c r="J55" s="295" t="s">
        <v>79</v>
      </c>
      <c r="K55" s="295"/>
      <c r="L55" s="295"/>
      <c r="M55" s="295"/>
      <c r="N55" s="295"/>
      <c r="O55" s="295"/>
      <c r="P55" s="295"/>
      <c r="Q55" s="295"/>
      <c r="R55" s="295"/>
      <c r="S55" s="295"/>
      <c r="T55" s="295"/>
      <c r="U55" s="295"/>
      <c r="V55" s="295"/>
      <c r="W55" s="295"/>
      <c r="X55" s="295"/>
      <c r="Y55" s="295"/>
      <c r="Z55" s="295"/>
      <c r="AA55" s="295"/>
      <c r="AB55" s="295"/>
      <c r="AC55" s="295"/>
      <c r="AD55" s="295"/>
      <c r="AE55" s="295"/>
      <c r="AF55" s="295"/>
      <c r="AG55" s="292">
        <f>ROUND(SUM(AG56:AG58),2)</f>
        <v>0</v>
      </c>
      <c r="AH55" s="293"/>
      <c r="AI55" s="293"/>
      <c r="AJ55" s="293"/>
      <c r="AK55" s="293"/>
      <c r="AL55" s="293"/>
      <c r="AM55" s="293"/>
      <c r="AN55" s="294">
        <f t="shared" si="0"/>
        <v>0</v>
      </c>
      <c r="AO55" s="293"/>
      <c r="AP55" s="293"/>
      <c r="AQ55" s="75" t="s">
        <v>80</v>
      </c>
      <c r="AR55" s="72"/>
      <c r="AS55" s="76">
        <f>ROUND(SUM(AS56:AS58),2)</f>
        <v>0</v>
      </c>
      <c r="AT55" s="77">
        <f t="shared" si="1"/>
        <v>0</v>
      </c>
      <c r="AU55" s="78">
        <f>ROUND(SUM(AU56:AU58),5)</f>
        <v>0</v>
      </c>
      <c r="AV55" s="77">
        <f>ROUND(AZ55*L29,2)</f>
        <v>0</v>
      </c>
      <c r="AW55" s="77">
        <f>ROUND(BA55*L30,2)</f>
        <v>0</v>
      </c>
      <c r="AX55" s="77">
        <f>ROUND(BB55*L29,2)</f>
        <v>0</v>
      </c>
      <c r="AY55" s="77">
        <f>ROUND(BC55*L30,2)</f>
        <v>0</v>
      </c>
      <c r="AZ55" s="77">
        <f>ROUND(SUM(AZ56:AZ58),2)</f>
        <v>0</v>
      </c>
      <c r="BA55" s="77">
        <f>ROUND(SUM(BA56:BA58),2)</f>
        <v>0</v>
      </c>
      <c r="BB55" s="77">
        <f>ROUND(SUM(BB56:BB58),2)</f>
        <v>0</v>
      </c>
      <c r="BC55" s="77">
        <f>ROUND(SUM(BC56:BC58),2)</f>
        <v>0</v>
      </c>
      <c r="BD55" s="79">
        <f>ROUND(SUM(BD56:BD58),2)</f>
        <v>0</v>
      </c>
      <c r="BS55" s="80" t="s">
        <v>73</v>
      </c>
      <c r="BT55" s="80" t="s">
        <v>81</v>
      </c>
      <c r="BU55" s="80" t="s">
        <v>75</v>
      </c>
      <c r="BV55" s="80" t="s">
        <v>76</v>
      </c>
      <c r="BW55" s="80" t="s">
        <v>82</v>
      </c>
      <c r="BX55" s="80" t="s">
        <v>5</v>
      </c>
      <c r="CL55" s="80" t="s">
        <v>19</v>
      </c>
      <c r="CM55" s="80" t="s">
        <v>81</v>
      </c>
    </row>
    <row r="56" spans="1:91" s="3" customFormat="1" ht="23.25" customHeight="1">
      <c r="A56" s="81" t="s">
        <v>83</v>
      </c>
      <c r="B56" s="46"/>
      <c r="C56" s="9"/>
      <c r="D56" s="9"/>
      <c r="E56" s="298" t="s">
        <v>84</v>
      </c>
      <c r="F56" s="298"/>
      <c r="G56" s="298"/>
      <c r="H56" s="298"/>
      <c r="I56" s="298"/>
      <c r="J56" s="9"/>
      <c r="K56" s="298" t="s">
        <v>85</v>
      </c>
      <c r="L56" s="298"/>
      <c r="M56" s="298"/>
      <c r="N56" s="298"/>
      <c r="O56" s="298"/>
      <c r="P56" s="298"/>
      <c r="Q56" s="298"/>
      <c r="R56" s="298"/>
      <c r="S56" s="298"/>
      <c r="T56" s="298"/>
      <c r="U56" s="298"/>
      <c r="V56" s="298"/>
      <c r="W56" s="298"/>
      <c r="X56" s="298"/>
      <c r="Y56" s="298"/>
      <c r="Z56" s="298"/>
      <c r="AA56" s="298"/>
      <c r="AB56" s="298"/>
      <c r="AC56" s="298"/>
      <c r="AD56" s="298"/>
      <c r="AE56" s="298"/>
      <c r="AF56" s="298"/>
      <c r="AG56" s="296">
        <f>'SO 01 A - Zateplení fasády'!J32</f>
        <v>0</v>
      </c>
      <c r="AH56" s="297"/>
      <c r="AI56" s="297"/>
      <c r="AJ56" s="297"/>
      <c r="AK56" s="297"/>
      <c r="AL56" s="297"/>
      <c r="AM56" s="297"/>
      <c r="AN56" s="296">
        <f t="shared" si="0"/>
        <v>0</v>
      </c>
      <c r="AO56" s="297"/>
      <c r="AP56" s="297"/>
      <c r="AQ56" s="82" t="s">
        <v>86</v>
      </c>
      <c r="AR56" s="46"/>
      <c r="AS56" s="83">
        <v>0</v>
      </c>
      <c r="AT56" s="84">
        <f t="shared" si="1"/>
        <v>0</v>
      </c>
      <c r="AU56" s="85">
        <f>'SO 01 A - Zateplení fasády'!P96</f>
        <v>0</v>
      </c>
      <c r="AV56" s="84">
        <f>'SO 01 A - Zateplení fasády'!J35</f>
        <v>0</v>
      </c>
      <c r="AW56" s="84">
        <f>'SO 01 A - Zateplení fasády'!J36</f>
        <v>0</v>
      </c>
      <c r="AX56" s="84">
        <f>'SO 01 A - Zateplení fasády'!J37</f>
        <v>0</v>
      </c>
      <c r="AY56" s="84">
        <f>'SO 01 A - Zateplení fasády'!J38</f>
        <v>0</v>
      </c>
      <c r="AZ56" s="84">
        <f>'SO 01 A - Zateplení fasády'!F35</f>
        <v>0</v>
      </c>
      <c r="BA56" s="84">
        <f>'SO 01 A - Zateplení fasády'!F36</f>
        <v>0</v>
      </c>
      <c r="BB56" s="84">
        <f>'SO 01 A - Zateplení fasády'!F37</f>
        <v>0</v>
      </c>
      <c r="BC56" s="84">
        <f>'SO 01 A - Zateplení fasády'!F38</f>
        <v>0</v>
      </c>
      <c r="BD56" s="86">
        <f>'SO 01 A - Zateplení fasády'!F39</f>
        <v>0</v>
      </c>
      <c r="BT56" s="26" t="s">
        <v>87</v>
      </c>
      <c r="BV56" s="26" t="s">
        <v>76</v>
      </c>
      <c r="BW56" s="26" t="s">
        <v>88</v>
      </c>
      <c r="BX56" s="26" t="s">
        <v>82</v>
      </c>
      <c r="CL56" s="26" t="s">
        <v>19</v>
      </c>
    </row>
    <row r="57" spans="1:91" s="3" customFormat="1" ht="23.25" customHeight="1">
      <c r="A57" s="81" t="s">
        <v>83</v>
      </c>
      <c r="B57" s="46"/>
      <c r="C57" s="9"/>
      <c r="D57" s="9"/>
      <c r="E57" s="298" t="s">
        <v>89</v>
      </c>
      <c r="F57" s="298"/>
      <c r="G57" s="298"/>
      <c r="H57" s="298"/>
      <c r="I57" s="298"/>
      <c r="J57" s="9"/>
      <c r="K57" s="298" t="s">
        <v>90</v>
      </c>
      <c r="L57" s="298"/>
      <c r="M57" s="298"/>
      <c r="N57" s="298"/>
      <c r="O57" s="298"/>
      <c r="P57" s="298"/>
      <c r="Q57" s="298"/>
      <c r="R57" s="298"/>
      <c r="S57" s="298"/>
      <c r="T57" s="298"/>
      <c r="U57" s="298"/>
      <c r="V57" s="298"/>
      <c r="W57" s="298"/>
      <c r="X57" s="298"/>
      <c r="Y57" s="298"/>
      <c r="Z57" s="298"/>
      <c r="AA57" s="298"/>
      <c r="AB57" s="298"/>
      <c r="AC57" s="298"/>
      <c r="AD57" s="298"/>
      <c r="AE57" s="298"/>
      <c r="AF57" s="298"/>
      <c r="AG57" s="296">
        <f>'SO 01 B - Zateplení střechy'!J32</f>
        <v>0</v>
      </c>
      <c r="AH57" s="297"/>
      <c r="AI57" s="297"/>
      <c r="AJ57" s="297"/>
      <c r="AK57" s="297"/>
      <c r="AL57" s="297"/>
      <c r="AM57" s="297"/>
      <c r="AN57" s="296">
        <f t="shared" si="0"/>
        <v>0</v>
      </c>
      <c r="AO57" s="297"/>
      <c r="AP57" s="297"/>
      <c r="AQ57" s="82" t="s">
        <v>86</v>
      </c>
      <c r="AR57" s="46"/>
      <c r="AS57" s="83">
        <v>0</v>
      </c>
      <c r="AT57" s="84">
        <f t="shared" si="1"/>
        <v>0</v>
      </c>
      <c r="AU57" s="85">
        <f>'SO 01 B - Zateplení střechy'!P102</f>
        <v>0</v>
      </c>
      <c r="AV57" s="84">
        <f>'SO 01 B - Zateplení střechy'!J35</f>
        <v>0</v>
      </c>
      <c r="AW57" s="84">
        <f>'SO 01 B - Zateplení střechy'!J36</f>
        <v>0</v>
      </c>
      <c r="AX57" s="84">
        <f>'SO 01 B - Zateplení střechy'!J37</f>
        <v>0</v>
      </c>
      <c r="AY57" s="84">
        <f>'SO 01 B - Zateplení střechy'!J38</f>
        <v>0</v>
      </c>
      <c r="AZ57" s="84">
        <f>'SO 01 B - Zateplení střechy'!F35</f>
        <v>0</v>
      </c>
      <c r="BA57" s="84">
        <f>'SO 01 B - Zateplení střechy'!F36</f>
        <v>0</v>
      </c>
      <c r="BB57" s="84">
        <f>'SO 01 B - Zateplení střechy'!F37</f>
        <v>0</v>
      </c>
      <c r="BC57" s="84">
        <f>'SO 01 B - Zateplení střechy'!F38</f>
        <v>0</v>
      </c>
      <c r="BD57" s="86">
        <f>'SO 01 B - Zateplení střechy'!F39</f>
        <v>0</v>
      </c>
      <c r="BT57" s="26" t="s">
        <v>87</v>
      </c>
      <c r="BV57" s="26" t="s">
        <v>76</v>
      </c>
      <c r="BW57" s="26" t="s">
        <v>91</v>
      </c>
      <c r="BX57" s="26" t="s">
        <v>82</v>
      </c>
      <c r="CL57" s="26" t="s">
        <v>19</v>
      </c>
    </row>
    <row r="58" spans="1:91" s="3" customFormat="1" ht="23.25" customHeight="1">
      <c r="A58" s="81" t="s">
        <v>83</v>
      </c>
      <c r="B58" s="46"/>
      <c r="C58" s="9"/>
      <c r="D58" s="9"/>
      <c r="E58" s="298" t="s">
        <v>92</v>
      </c>
      <c r="F58" s="298"/>
      <c r="G58" s="298"/>
      <c r="H58" s="298"/>
      <c r="I58" s="298"/>
      <c r="J58" s="9"/>
      <c r="K58" s="298" t="s">
        <v>93</v>
      </c>
      <c r="L58" s="298"/>
      <c r="M58" s="298"/>
      <c r="N58" s="298"/>
      <c r="O58" s="298"/>
      <c r="P58" s="298"/>
      <c r="Q58" s="298"/>
      <c r="R58" s="298"/>
      <c r="S58" s="298"/>
      <c r="T58" s="298"/>
      <c r="U58" s="298"/>
      <c r="V58" s="298"/>
      <c r="W58" s="298"/>
      <c r="X58" s="298"/>
      <c r="Y58" s="298"/>
      <c r="Z58" s="298"/>
      <c r="AA58" s="298"/>
      <c r="AB58" s="298"/>
      <c r="AC58" s="298"/>
      <c r="AD58" s="298"/>
      <c r="AE58" s="298"/>
      <c r="AF58" s="298"/>
      <c r="AG58" s="296">
        <f>'SO 01 C - Zpevněné plochy'!J32</f>
        <v>0</v>
      </c>
      <c r="AH58" s="297"/>
      <c r="AI58" s="297"/>
      <c r="AJ58" s="297"/>
      <c r="AK58" s="297"/>
      <c r="AL58" s="297"/>
      <c r="AM58" s="297"/>
      <c r="AN58" s="296">
        <f t="shared" si="0"/>
        <v>0</v>
      </c>
      <c r="AO58" s="297"/>
      <c r="AP58" s="297"/>
      <c r="AQ58" s="82" t="s">
        <v>86</v>
      </c>
      <c r="AR58" s="46"/>
      <c r="AS58" s="83">
        <v>0</v>
      </c>
      <c r="AT58" s="84">
        <f t="shared" si="1"/>
        <v>0</v>
      </c>
      <c r="AU58" s="85">
        <f>'SO 01 C - Zpevněné plochy'!P97</f>
        <v>0</v>
      </c>
      <c r="AV58" s="84">
        <f>'SO 01 C - Zpevněné plochy'!J35</f>
        <v>0</v>
      </c>
      <c r="AW58" s="84">
        <f>'SO 01 C - Zpevněné plochy'!J36</f>
        <v>0</v>
      </c>
      <c r="AX58" s="84">
        <f>'SO 01 C - Zpevněné plochy'!J37</f>
        <v>0</v>
      </c>
      <c r="AY58" s="84">
        <f>'SO 01 C - Zpevněné plochy'!J38</f>
        <v>0</v>
      </c>
      <c r="AZ58" s="84">
        <f>'SO 01 C - Zpevněné plochy'!F35</f>
        <v>0</v>
      </c>
      <c r="BA58" s="84">
        <f>'SO 01 C - Zpevněné plochy'!F36</f>
        <v>0</v>
      </c>
      <c r="BB58" s="84">
        <f>'SO 01 C - Zpevněné plochy'!F37</f>
        <v>0</v>
      </c>
      <c r="BC58" s="84">
        <f>'SO 01 C - Zpevněné plochy'!F38</f>
        <v>0</v>
      </c>
      <c r="BD58" s="86">
        <f>'SO 01 C - Zpevněné plochy'!F39</f>
        <v>0</v>
      </c>
      <c r="BT58" s="26" t="s">
        <v>87</v>
      </c>
      <c r="BV58" s="26" t="s">
        <v>76</v>
      </c>
      <c r="BW58" s="26" t="s">
        <v>94</v>
      </c>
      <c r="BX58" s="26" t="s">
        <v>82</v>
      </c>
      <c r="CL58" s="26" t="s">
        <v>19</v>
      </c>
    </row>
    <row r="59" spans="1:91" s="6" customFormat="1" ht="16.5" customHeight="1">
      <c r="A59" s="81" t="s">
        <v>83</v>
      </c>
      <c r="B59" s="72"/>
      <c r="C59" s="73"/>
      <c r="D59" s="295" t="s">
        <v>95</v>
      </c>
      <c r="E59" s="295"/>
      <c r="F59" s="295"/>
      <c r="G59" s="295"/>
      <c r="H59" s="295"/>
      <c r="I59" s="74"/>
      <c r="J59" s="295" t="s">
        <v>96</v>
      </c>
      <c r="K59" s="295"/>
      <c r="L59" s="295"/>
      <c r="M59" s="295"/>
      <c r="N59" s="295"/>
      <c r="O59" s="295"/>
      <c r="P59" s="295"/>
      <c r="Q59" s="295"/>
      <c r="R59" s="295"/>
      <c r="S59" s="295"/>
      <c r="T59" s="295"/>
      <c r="U59" s="295"/>
      <c r="V59" s="295"/>
      <c r="W59" s="295"/>
      <c r="X59" s="295"/>
      <c r="Y59" s="295"/>
      <c r="Z59" s="295"/>
      <c r="AA59" s="295"/>
      <c r="AB59" s="295"/>
      <c r="AC59" s="295"/>
      <c r="AD59" s="295"/>
      <c r="AE59" s="295"/>
      <c r="AF59" s="295"/>
      <c r="AG59" s="294">
        <f>'VRN - Vedlejší rozpočtové...'!J30</f>
        <v>0</v>
      </c>
      <c r="AH59" s="293"/>
      <c r="AI59" s="293"/>
      <c r="AJ59" s="293"/>
      <c r="AK59" s="293"/>
      <c r="AL59" s="293"/>
      <c r="AM59" s="293"/>
      <c r="AN59" s="294">
        <f t="shared" si="0"/>
        <v>0</v>
      </c>
      <c r="AO59" s="293"/>
      <c r="AP59" s="293"/>
      <c r="AQ59" s="75" t="s">
        <v>97</v>
      </c>
      <c r="AR59" s="72"/>
      <c r="AS59" s="87">
        <v>0</v>
      </c>
      <c r="AT59" s="88">
        <f t="shared" si="1"/>
        <v>0</v>
      </c>
      <c r="AU59" s="89">
        <f>'VRN - Vedlejší rozpočtové...'!P85</f>
        <v>0</v>
      </c>
      <c r="AV59" s="88">
        <f>'VRN - Vedlejší rozpočtové...'!J33</f>
        <v>0</v>
      </c>
      <c r="AW59" s="88">
        <f>'VRN - Vedlejší rozpočtové...'!J34</f>
        <v>0</v>
      </c>
      <c r="AX59" s="88">
        <f>'VRN - Vedlejší rozpočtové...'!J35</f>
        <v>0</v>
      </c>
      <c r="AY59" s="88">
        <f>'VRN - Vedlejší rozpočtové...'!J36</f>
        <v>0</v>
      </c>
      <c r="AZ59" s="88">
        <f>'VRN - Vedlejší rozpočtové...'!F33</f>
        <v>0</v>
      </c>
      <c r="BA59" s="88">
        <f>'VRN - Vedlejší rozpočtové...'!F34</f>
        <v>0</v>
      </c>
      <c r="BB59" s="88">
        <f>'VRN - Vedlejší rozpočtové...'!F35</f>
        <v>0</v>
      </c>
      <c r="BC59" s="88">
        <f>'VRN - Vedlejší rozpočtové...'!F36</f>
        <v>0</v>
      </c>
      <c r="BD59" s="90">
        <f>'VRN - Vedlejší rozpočtové...'!F37</f>
        <v>0</v>
      </c>
      <c r="BT59" s="80" t="s">
        <v>81</v>
      </c>
      <c r="BV59" s="80" t="s">
        <v>76</v>
      </c>
      <c r="BW59" s="80" t="s">
        <v>98</v>
      </c>
      <c r="BX59" s="80" t="s">
        <v>5</v>
      </c>
      <c r="CL59" s="80" t="s">
        <v>19</v>
      </c>
      <c r="CM59" s="80" t="s">
        <v>81</v>
      </c>
    </row>
    <row r="60" spans="1:91" s="1" customFormat="1" ht="30" customHeight="1">
      <c r="B60" s="33"/>
      <c r="AR60" s="33"/>
    </row>
    <row r="61" spans="1:91" s="1" customFormat="1" ht="6.95" customHeight="1"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33"/>
    </row>
  </sheetData>
  <sheetProtection algorithmName="SHA-512" hashValue="sKXOC5vAv4bqd5xS2mJzf3gT/Ha2rTjC0AgbnopaYtUKsu00wg3ZnCV74qn5UtXXmAM+9+cI5xlLzorxExs+FA==" saltValue="ITtmJ6qShuUFyhq083TKIfw4Shgyt+hYgQK06FXYTAKce1GtM1qvlDg6eCu/f7IfV642jpfBhqzsUgyS7F4TGw==" spinCount="100000" sheet="1" objects="1" scenarios="1" formatColumns="0" formatRows="0"/>
  <mergeCells count="58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SO 01 A - Zateplení fasády'!C2" display="/" xr:uid="{00000000-0004-0000-0000-000000000000}"/>
    <hyperlink ref="A57" location="'SO 01 B - Zateplení střechy'!C2" display="/" xr:uid="{00000000-0004-0000-0000-000001000000}"/>
    <hyperlink ref="A58" location="'SO 01 C - Zpevněné plochy'!C2" display="/" xr:uid="{00000000-0004-0000-0000-000002000000}"/>
    <hyperlink ref="A59" location="'VRN - Vedlejší rozpočtové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73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8" t="s">
        <v>88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99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0" t="str">
        <f>'Rekapitulace stavby'!K6</f>
        <v>BD Severní I 2914/2 - snížení energetické náročnosti budovy</v>
      </c>
      <c r="F7" s="321"/>
      <c r="G7" s="321"/>
      <c r="H7" s="321"/>
      <c r="L7" s="21"/>
    </row>
    <row r="8" spans="2:46" ht="12" customHeight="1">
      <c r="B8" s="21"/>
      <c r="D8" s="28" t="s">
        <v>100</v>
      </c>
      <c r="L8" s="21"/>
    </row>
    <row r="9" spans="2:46" s="1" customFormat="1" ht="16.5" customHeight="1">
      <c r="B9" s="33"/>
      <c r="E9" s="320" t="s">
        <v>101</v>
      </c>
      <c r="F9" s="322"/>
      <c r="G9" s="322"/>
      <c r="H9" s="322"/>
      <c r="L9" s="33"/>
    </row>
    <row r="10" spans="2:46" s="1" customFormat="1" ht="12" customHeight="1">
      <c r="B10" s="33"/>
      <c r="D10" s="28" t="s">
        <v>102</v>
      </c>
      <c r="L10" s="33"/>
    </row>
    <row r="11" spans="2:46" s="1" customFormat="1" ht="16.5" customHeight="1">
      <c r="B11" s="33"/>
      <c r="E11" s="279" t="s">
        <v>103</v>
      </c>
      <c r="F11" s="322"/>
      <c r="G11" s="322"/>
      <c r="H11" s="322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18. 3. 2024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>
      <c r="B17" s="33"/>
      <c r="E17" s="26" t="s">
        <v>28</v>
      </c>
      <c r="I17" s="28" t="s">
        <v>29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23" t="str">
        <f>'Rekapitulace stavby'!E14</f>
        <v>Vyplň údaj</v>
      </c>
      <c r="F20" s="304"/>
      <c r="G20" s="304"/>
      <c r="H20" s="304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26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29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36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38</v>
      </c>
      <c r="L28" s="33"/>
    </row>
    <row r="29" spans="2:12" s="7" customFormat="1" ht="47.25" customHeight="1">
      <c r="B29" s="92"/>
      <c r="E29" s="309" t="s">
        <v>39</v>
      </c>
      <c r="F29" s="309"/>
      <c r="G29" s="309"/>
      <c r="H29" s="309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40</v>
      </c>
      <c r="J32" s="64">
        <f>ROUND(J96,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42</v>
      </c>
      <c r="I34" s="36" t="s">
        <v>41</v>
      </c>
      <c r="J34" s="36" t="s">
        <v>43</v>
      </c>
      <c r="L34" s="33"/>
    </row>
    <row r="35" spans="2:12" s="1" customFormat="1" ht="14.45" customHeight="1">
      <c r="B35" s="33"/>
      <c r="D35" s="53" t="s">
        <v>44</v>
      </c>
      <c r="E35" s="28" t="s">
        <v>45</v>
      </c>
      <c r="F35" s="84">
        <f>ROUND((SUM(BE96:BE733)),  2)</f>
        <v>0</v>
      </c>
      <c r="I35" s="94">
        <v>0.21</v>
      </c>
      <c r="J35" s="84">
        <f>ROUND(((SUM(BE96:BE733))*I35),  2)</f>
        <v>0</v>
      </c>
      <c r="L35" s="33"/>
    </row>
    <row r="36" spans="2:12" s="1" customFormat="1" ht="14.45" customHeight="1">
      <c r="B36" s="33"/>
      <c r="E36" s="28" t="s">
        <v>46</v>
      </c>
      <c r="F36" s="84">
        <f>ROUND((SUM(BF96:BF733)),  2)</f>
        <v>0</v>
      </c>
      <c r="I36" s="94">
        <v>0.12</v>
      </c>
      <c r="J36" s="84">
        <f>ROUND(((SUM(BF96:BF733))*I36),  2)</f>
        <v>0</v>
      </c>
      <c r="L36" s="33"/>
    </row>
    <row r="37" spans="2:12" s="1" customFormat="1" ht="14.45" hidden="1" customHeight="1">
      <c r="B37" s="33"/>
      <c r="E37" s="28" t="s">
        <v>47</v>
      </c>
      <c r="F37" s="84">
        <f>ROUND((SUM(BG96:BG733)),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48</v>
      </c>
      <c r="F38" s="84">
        <f>ROUND((SUM(BH96:BH733)),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49</v>
      </c>
      <c r="F39" s="84">
        <f>ROUND((SUM(BI96:BI733)),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50</v>
      </c>
      <c r="E41" s="55"/>
      <c r="F41" s="55"/>
      <c r="G41" s="97" t="s">
        <v>51</v>
      </c>
      <c r="H41" s="98" t="s">
        <v>52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104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20" t="str">
        <f>E7</f>
        <v>BD Severní I 2914/2 - snížení energetické náročnosti budovy</v>
      </c>
      <c r="F50" s="321"/>
      <c r="G50" s="321"/>
      <c r="H50" s="321"/>
      <c r="L50" s="33"/>
    </row>
    <row r="51" spans="2:47" ht="12" customHeight="1">
      <c r="B51" s="21"/>
      <c r="C51" s="28" t="s">
        <v>100</v>
      </c>
      <c r="L51" s="21"/>
    </row>
    <row r="52" spans="2:47" s="1" customFormat="1" ht="16.5" customHeight="1">
      <c r="B52" s="33"/>
      <c r="E52" s="320" t="s">
        <v>101</v>
      </c>
      <c r="F52" s="322"/>
      <c r="G52" s="322"/>
      <c r="H52" s="322"/>
      <c r="L52" s="33"/>
    </row>
    <row r="53" spans="2:47" s="1" customFormat="1" ht="12" customHeight="1">
      <c r="B53" s="33"/>
      <c r="C53" s="28" t="s">
        <v>102</v>
      </c>
      <c r="L53" s="33"/>
    </row>
    <row r="54" spans="2:47" s="1" customFormat="1" ht="16.5" customHeight="1">
      <c r="B54" s="33"/>
      <c r="E54" s="279" t="str">
        <f>E11</f>
        <v>SO 01 A - Zateplení fasády</v>
      </c>
      <c r="F54" s="322"/>
      <c r="G54" s="322"/>
      <c r="H54" s="32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k.ú. Záběhlice, č.par. 3049/8, 3049/45</v>
      </c>
      <c r="I56" s="28" t="s">
        <v>23</v>
      </c>
      <c r="J56" s="50" t="str">
        <f>IF(J14="","",J14)</f>
        <v>18. 3. 2024</v>
      </c>
      <c r="L56" s="33"/>
    </row>
    <row r="57" spans="2:47" s="1" customFormat="1" ht="6.95" customHeight="1">
      <c r="B57" s="33"/>
      <c r="L57" s="33"/>
    </row>
    <row r="58" spans="2:47" s="1" customFormat="1" ht="25.7" customHeight="1">
      <c r="B58" s="33"/>
      <c r="C58" s="28" t="s">
        <v>25</v>
      </c>
      <c r="F58" s="26" t="str">
        <f>E17</f>
        <v>MČ Praha 4</v>
      </c>
      <c r="I58" s="28" t="s">
        <v>32</v>
      </c>
      <c r="J58" s="31" t="str">
        <f>E23</f>
        <v>Architektonická kancelář Křivka s.r.o.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36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105</v>
      </c>
      <c r="D61" s="95"/>
      <c r="E61" s="95"/>
      <c r="F61" s="95"/>
      <c r="G61" s="95"/>
      <c r="H61" s="95"/>
      <c r="I61" s="95"/>
      <c r="J61" s="102" t="s">
        <v>106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72</v>
      </c>
      <c r="J63" s="64">
        <f>J96</f>
        <v>0</v>
      </c>
      <c r="L63" s="33"/>
      <c r="AU63" s="18" t="s">
        <v>107</v>
      </c>
    </row>
    <row r="64" spans="2:47" s="8" customFormat="1" ht="24.95" customHeight="1">
      <c r="B64" s="104"/>
      <c r="D64" s="105" t="s">
        <v>108</v>
      </c>
      <c r="E64" s="106"/>
      <c r="F64" s="106"/>
      <c r="G64" s="106"/>
      <c r="H64" s="106"/>
      <c r="I64" s="106"/>
      <c r="J64" s="107">
        <f>J97</f>
        <v>0</v>
      </c>
      <c r="L64" s="104"/>
    </row>
    <row r="65" spans="2:12" s="9" customFormat="1" ht="19.899999999999999" customHeight="1">
      <c r="B65" s="108"/>
      <c r="D65" s="109" t="s">
        <v>109</v>
      </c>
      <c r="E65" s="110"/>
      <c r="F65" s="110"/>
      <c r="G65" s="110"/>
      <c r="H65" s="110"/>
      <c r="I65" s="110"/>
      <c r="J65" s="111">
        <f>J98</f>
        <v>0</v>
      </c>
      <c r="L65" s="108"/>
    </row>
    <row r="66" spans="2:12" s="9" customFormat="1" ht="19.899999999999999" customHeight="1">
      <c r="B66" s="108"/>
      <c r="D66" s="109" t="s">
        <v>110</v>
      </c>
      <c r="E66" s="110"/>
      <c r="F66" s="110"/>
      <c r="G66" s="110"/>
      <c r="H66" s="110"/>
      <c r="I66" s="110"/>
      <c r="J66" s="111">
        <f>J409</f>
        <v>0</v>
      </c>
      <c r="L66" s="108"/>
    </row>
    <row r="67" spans="2:12" s="9" customFormat="1" ht="19.899999999999999" customHeight="1">
      <c r="B67" s="108"/>
      <c r="D67" s="109" t="s">
        <v>111</v>
      </c>
      <c r="E67" s="110"/>
      <c r="F67" s="110"/>
      <c r="G67" s="110"/>
      <c r="H67" s="110"/>
      <c r="I67" s="110"/>
      <c r="J67" s="111">
        <f>J531</f>
        <v>0</v>
      </c>
      <c r="L67" s="108"/>
    </row>
    <row r="68" spans="2:12" s="9" customFormat="1" ht="19.899999999999999" customHeight="1">
      <c r="B68" s="108"/>
      <c r="D68" s="109" t="s">
        <v>112</v>
      </c>
      <c r="E68" s="110"/>
      <c r="F68" s="110"/>
      <c r="G68" s="110"/>
      <c r="H68" s="110"/>
      <c r="I68" s="110"/>
      <c r="J68" s="111">
        <f>J551</f>
        <v>0</v>
      </c>
      <c r="L68" s="108"/>
    </row>
    <row r="69" spans="2:12" s="8" customFormat="1" ht="24.95" customHeight="1">
      <c r="B69" s="104"/>
      <c r="D69" s="105" t="s">
        <v>113</v>
      </c>
      <c r="E69" s="106"/>
      <c r="F69" s="106"/>
      <c r="G69" s="106"/>
      <c r="H69" s="106"/>
      <c r="I69" s="106"/>
      <c r="J69" s="107">
        <f>J554</f>
        <v>0</v>
      </c>
      <c r="L69" s="104"/>
    </row>
    <row r="70" spans="2:12" s="9" customFormat="1" ht="19.899999999999999" customHeight="1">
      <c r="B70" s="108"/>
      <c r="D70" s="109" t="s">
        <v>114</v>
      </c>
      <c r="E70" s="110"/>
      <c r="F70" s="110"/>
      <c r="G70" s="110"/>
      <c r="H70" s="110"/>
      <c r="I70" s="110"/>
      <c r="J70" s="111">
        <f>J555</f>
        <v>0</v>
      </c>
      <c r="L70" s="108"/>
    </row>
    <row r="71" spans="2:12" s="9" customFormat="1" ht="19.899999999999999" customHeight="1">
      <c r="B71" s="108"/>
      <c r="D71" s="109" t="s">
        <v>115</v>
      </c>
      <c r="E71" s="110"/>
      <c r="F71" s="110"/>
      <c r="G71" s="110"/>
      <c r="H71" s="110"/>
      <c r="I71" s="110"/>
      <c r="J71" s="111">
        <f>J564</f>
        <v>0</v>
      </c>
      <c r="L71" s="108"/>
    </row>
    <row r="72" spans="2:12" s="9" customFormat="1" ht="19.899999999999999" customHeight="1">
      <c r="B72" s="108"/>
      <c r="D72" s="109" t="s">
        <v>116</v>
      </c>
      <c r="E72" s="110"/>
      <c r="F72" s="110"/>
      <c r="G72" s="110"/>
      <c r="H72" s="110"/>
      <c r="I72" s="110"/>
      <c r="J72" s="111">
        <f>J614</f>
        <v>0</v>
      </c>
      <c r="L72" s="108"/>
    </row>
    <row r="73" spans="2:12" s="9" customFormat="1" ht="19.899999999999999" customHeight="1">
      <c r="B73" s="108"/>
      <c r="D73" s="109" t="s">
        <v>117</v>
      </c>
      <c r="E73" s="110"/>
      <c r="F73" s="110"/>
      <c r="G73" s="110"/>
      <c r="H73" s="110"/>
      <c r="I73" s="110"/>
      <c r="J73" s="111">
        <f>J684</f>
        <v>0</v>
      </c>
      <c r="L73" s="108"/>
    </row>
    <row r="74" spans="2:12" s="9" customFormat="1" ht="19.899999999999999" customHeight="1">
      <c r="B74" s="108"/>
      <c r="D74" s="109" t="s">
        <v>118</v>
      </c>
      <c r="E74" s="110"/>
      <c r="F74" s="110"/>
      <c r="G74" s="110"/>
      <c r="H74" s="110"/>
      <c r="I74" s="110"/>
      <c r="J74" s="111">
        <f>J726</f>
        <v>0</v>
      </c>
      <c r="L74" s="108"/>
    </row>
    <row r="75" spans="2:12" s="1" customFormat="1" ht="21.75" customHeight="1">
      <c r="B75" s="33"/>
      <c r="L75" s="33"/>
    </row>
    <row r="76" spans="2:12" s="1" customFormat="1" ht="6.95" customHeight="1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3"/>
    </row>
    <row r="80" spans="2:12" s="1" customFormat="1" ht="6.95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33"/>
    </row>
    <row r="81" spans="2:63" s="1" customFormat="1" ht="24.95" customHeight="1">
      <c r="B81" s="33"/>
      <c r="C81" s="22" t="s">
        <v>119</v>
      </c>
      <c r="L81" s="33"/>
    </row>
    <row r="82" spans="2:63" s="1" customFormat="1" ht="6.95" customHeight="1">
      <c r="B82" s="33"/>
      <c r="L82" s="33"/>
    </row>
    <row r="83" spans="2:63" s="1" customFormat="1" ht="12" customHeight="1">
      <c r="B83" s="33"/>
      <c r="C83" s="28" t="s">
        <v>16</v>
      </c>
      <c r="L83" s="33"/>
    </row>
    <row r="84" spans="2:63" s="1" customFormat="1" ht="16.5" customHeight="1">
      <c r="B84" s="33"/>
      <c r="E84" s="320" t="str">
        <f>E7</f>
        <v>BD Severní I 2914/2 - snížení energetické náročnosti budovy</v>
      </c>
      <c r="F84" s="321"/>
      <c r="G84" s="321"/>
      <c r="H84" s="321"/>
      <c r="L84" s="33"/>
    </row>
    <row r="85" spans="2:63" ht="12" customHeight="1">
      <c r="B85" s="21"/>
      <c r="C85" s="28" t="s">
        <v>100</v>
      </c>
      <c r="L85" s="21"/>
    </row>
    <row r="86" spans="2:63" s="1" customFormat="1" ht="16.5" customHeight="1">
      <c r="B86" s="33"/>
      <c r="E86" s="320" t="s">
        <v>101</v>
      </c>
      <c r="F86" s="322"/>
      <c r="G86" s="322"/>
      <c r="H86" s="322"/>
      <c r="L86" s="33"/>
    </row>
    <row r="87" spans="2:63" s="1" customFormat="1" ht="12" customHeight="1">
      <c r="B87" s="33"/>
      <c r="C87" s="28" t="s">
        <v>102</v>
      </c>
      <c r="L87" s="33"/>
    </row>
    <row r="88" spans="2:63" s="1" customFormat="1" ht="16.5" customHeight="1">
      <c r="B88" s="33"/>
      <c r="E88" s="279" t="str">
        <f>E11</f>
        <v>SO 01 A - Zateplení fasády</v>
      </c>
      <c r="F88" s="322"/>
      <c r="G88" s="322"/>
      <c r="H88" s="322"/>
      <c r="L88" s="33"/>
    </row>
    <row r="89" spans="2:63" s="1" customFormat="1" ht="6.95" customHeight="1">
      <c r="B89" s="33"/>
      <c r="L89" s="33"/>
    </row>
    <row r="90" spans="2:63" s="1" customFormat="1" ht="12" customHeight="1">
      <c r="B90" s="33"/>
      <c r="C90" s="28" t="s">
        <v>21</v>
      </c>
      <c r="F90" s="26" t="str">
        <f>F14</f>
        <v>k.ú. Záběhlice, č.par. 3049/8, 3049/45</v>
      </c>
      <c r="I90" s="28" t="s">
        <v>23</v>
      </c>
      <c r="J90" s="50" t="str">
        <f>IF(J14="","",J14)</f>
        <v>18. 3. 2024</v>
      </c>
      <c r="L90" s="33"/>
    </row>
    <row r="91" spans="2:63" s="1" customFormat="1" ht="6.95" customHeight="1">
      <c r="B91" s="33"/>
      <c r="L91" s="33"/>
    </row>
    <row r="92" spans="2:63" s="1" customFormat="1" ht="25.7" customHeight="1">
      <c r="B92" s="33"/>
      <c r="C92" s="28" t="s">
        <v>25</v>
      </c>
      <c r="F92" s="26" t="str">
        <f>E17</f>
        <v>MČ Praha 4</v>
      </c>
      <c r="I92" s="28" t="s">
        <v>32</v>
      </c>
      <c r="J92" s="31" t="str">
        <f>E23</f>
        <v>Architektonická kancelář Křivka s.r.o.</v>
      </c>
      <c r="L92" s="33"/>
    </row>
    <row r="93" spans="2:63" s="1" customFormat="1" ht="15.2" customHeight="1">
      <c r="B93" s="33"/>
      <c r="C93" s="28" t="s">
        <v>30</v>
      </c>
      <c r="F93" s="26" t="str">
        <f>IF(E20="","",E20)</f>
        <v>Vyplň údaj</v>
      </c>
      <c r="I93" s="28" t="s">
        <v>36</v>
      </c>
      <c r="J93" s="31" t="str">
        <f>E26</f>
        <v xml:space="preserve"> </v>
      </c>
      <c r="L93" s="33"/>
    </row>
    <row r="94" spans="2:63" s="1" customFormat="1" ht="10.35" customHeight="1">
      <c r="B94" s="33"/>
      <c r="L94" s="33"/>
    </row>
    <row r="95" spans="2:63" s="10" customFormat="1" ht="29.25" customHeight="1">
      <c r="B95" s="112"/>
      <c r="C95" s="113" t="s">
        <v>120</v>
      </c>
      <c r="D95" s="114" t="s">
        <v>59</v>
      </c>
      <c r="E95" s="114" t="s">
        <v>55</v>
      </c>
      <c r="F95" s="114" t="s">
        <v>56</v>
      </c>
      <c r="G95" s="114" t="s">
        <v>121</v>
      </c>
      <c r="H95" s="114" t="s">
        <v>122</v>
      </c>
      <c r="I95" s="114" t="s">
        <v>123</v>
      </c>
      <c r="J95" s="114" t="s">
        <v>106</v>
      </c>
      <c r="K95" s="115" t="s">
        <v>124</v>
      </c>
      <c r="L95" s="112"/>
      <c r="M95" s="57" t="s">
        <v>19</v>
      </c>
      <c r="N95" s="58" t="s">
        <v>44</v>
      </c>
      <c r="O95" s="58" t="s">
        <v>125</v>
      </c>
      <c r="P95" s="58" t="s">
        <v>126</v>
      </c>
      <c r="Q95" s="58" t="s">
        <v>127</v>
      </c>
      <c r="R95" s="58" t="s">
        <v>128</v>
      </c>
      <c r="S95" s="58" t="s">
        <v>129</v>
      </c>
      <c r="T95" s="58" t="s">
        <v>130</v>
      </c>
      <c r="U95" s="59" t="s">
        <v>131</v>
      </c>
    </row>
    <row r="96" spans="2:63" s="1" customFormat="1" ht="22.9" customHeight="1">
      <c r="B96" s="33"/>
      <c r="C96" s="62" t="s">
        <v>132</v>
      </c>
      <c r="J96" s="116">
        <f>BK96</f>
        <v>0</v>
      </c>
      <c r="L96" s="33"/>
      <c r="M96" s="60"/>
      <c r="N96" s="51"/>
      <c r="O96" s="51"/>
      <c r="P96" s="117">
        <f>P97+P554</f>
        <v>0</v>
      </c>
      <c r="Q96" s="51"/>
      <c r="R96" s="117">
        <f>R97+R554</f>
        <v>118.93810082000002</v>
      </c>
      <c r="S96" s="51"/>
      <c r="T96" s="117">
        <f>T97+T554</f>
        <v>86.226624799999996</v>
      </c>
      <c r="U96" s="52"/>
      <c r="AT96" s="18" t="s">
        <v>73</v>
      </c>
      <c r="AU96" s="18" t="s">
        <v>107</v>
      </c>
      <c r="BK96" s="118">
        <f>BK97+BK554</f>
        <v>0</v>
      </c>
    </row>
    <row r="97" spans="2:65" s="11" customFormat="1" ht="25.9" customHeight="1">
      <c r="B97" s="119"/>
      <c r="D97" s="120" t="s">
        <v>73</v>
      </c>
      <c r="E97" s="121" t="s">
        <v>133</v>
      </c>
      <c r="F97" s="121" t="s">
        <v>134</v>
      </c>
      <c r="I97" s="122"/>
      <c r="J97" s="123">
        <f>BK97</f>
        <v>0</v>
      </c>
      <c r="L97" s="119"/>
      <c r="M97" s="124"/>
      <c r="P97" s="125">
        <f>P98+P409+P531+P551</f>
        <v>0</v>
      </c>
      <c r="R97" s="125">
        <f>R98+R409+R531+R551</f>
        <v>109.99103242000002</v>
      </c>
      <c r="T97" s="125">
        <f>T98+T409+T531+T551</f>
        <v>79.923670000000001</v>
      </c>
      <c r="U97" s="126"/>
      <c r="AR97" s="120" t="s">
        <v>81</v>
      </c>
      <c r="AT97" s="127" t="s">
        <v>73</v>
      </c>
      <c r="AU97" s="127" t="s">
        <v>74</v>
      </c>
      <c r="AY97" s="120" t="s">
        <v>135</v>
      </c>
      <c r="BK97" s="128">
        <f>BK98+BK409+BK531+BK551</f>
        <v>0</v>
      </c>
    </row>
    <row r="98" spans="2:65" s="11" customFormat="1" ht="22.9" customHeight="1">
      <c r="B98" s="119"/>
      <c r="D98" s="120" t="s">
        <v>73</v>
      </c>
      <c r="E98" s="129" t="s">
        <v>136</v>
      </c>
      <c r="F98" s="129" t="s">
        <v>137</v>
      </c>
      <c r="I98" s="122"/>
      <c r="J98" s="130">
        <f>BK98</f>
        <v>0</v>
      </c>
      <c r="L98" s="119"/>
      <c r="M98" s="124"/>
      <c r="P98" s="125">
        <f>SUM(P99:P408)</f>
        <v>0</v>
      </c>
      <c r="R98" s="125">
        <f>SUM(R99:R408)</f>
        <v>109.95468104000003</v>
      </c>
      <c r="T98" s="125">
        <f>SUM(T99:T408)</f>
        <v>0</v>
      </c>
      <c r="U98" s="126"/>
      <c r="AR98" s="120" t="s">
        <v>81</v>
      </c>
      <c r="AT98" s="127" t="s">
        <v>73</v>
      </c>
      <c r="AU98" s="127" t="s">
        <v>81</v>
      </c>
      <c r="AY98" s="120" t="s">
        <v>135</v>
      </c>
      <c r="BK98" s="128">
        <f>SUM(BK99:BK408)</f>
        <v>0</v>
      </c>
    </row>
    <row r="99" spans="2:65" s="1" customFormat="1" ht="24.2" customHeight="1">
      <c r="B99" s="33"/>
      <c r="C99" s="131" t="s">
        <v>81</v>
      </c>
      <c r="D99" s="131" t="s">
        <v>138</v>
      </c>
      <c r="E99" s="132" t="s">
        <v>139</v>
      </c>
      <c r="F99" s="133" t="s">
        <v>140</v>
      </c>
      <c r="G99" s="134" t="s">
        <v>141</v>
      </c>
      <c r="H99" s="135">
        <v>515.91600000000005</v>
      </c>
      <c r="I99" s="136"/>
      <c r="J99" s="137">
        <f>ROUND(I99*H99,2)</f>
        <v>0</v>
      </c>
      <c r="K99" s="133" t="s">
        <v>142</v>
      </c>
      <c r="L99" s="33"/>
      <c r="M99" s="138" t="s">
        <v>19</v>
      </c>
      <c r="N99" s="139" t="s">
        <v>46</v>
      </c>
      <c r="P99" s="140">
        <f>O99*H99</f>
        <v>0</v>
      </c>
      <c r="Q99" s="140">
        <v>0</v>
      </c>
      <c r="R99" s="140">
        <f>Q99*H99</f>
        <v>0</v>
      </c>
      <c r="S99" s="140">
        <v>0</v>
      </c>
      <c r="T99" s="140">
        <f>S99*H99</f>
        <v>0</v>
      </c>
      <c r="U99" s="141" t="s">
        <v>19</v>
      </c>
      <c r="AR99" s="142" t="s">
        <v>143</v>
      </c>
      <c r="AT99" s="142" t="s">
        <v>138</v>
      </c>
      <c r="AU99" s="142" t="s">
        <v>87</v>
      </c>
      <c r="AY99" s="18" t="s">
        <v>135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18" t="s">
        <v>87</v>
      </c>
      <c r="BK99" s="143">
        <f>ROUND(I99*H99,2)</f>
        <v>0</v>
      </c>
      <c r="BL99" s="18" t="s">
        <v>143</v>
      </c>
      <c r="BM99" s="142" t="s">
        <v>144</v>
      </c>
    </row>
    <row r="100" spans="2:65" s="1" customFormat="1" ht="11.25">
      <c r="B100" s="33"/>
      <c r="D100" s="144" t="s">
        <v>145</v>
      </c>
      <c r="F100" s="145" t="s">
        <v>146</v>
      </c>
      <c r="I100" s="146"/>
      <c r="L100" s="33"/>
      <c r="M100" s="147"/>
      <c r="U100" s="54"/>
      <c r="AT100" s="18" t="s">
        <v>145</v>
      </c>
      <c r="AU100" s="18" t="s">
        <v>87</v>
      </c>
    </row>
    <row r="101" spans="2:65" s="12" customFormat="1" ht="11.25">
      <c r="B101" s="148"/>
      <c r="D101" s="149" t="s">
        <v>147</v>
      </c>
      <c r="E101" s="150" t="s">
        <v>19</v>
      </c>
      <c r="F101" s="151" t="s">
        <v>148</v>
      </c>
      <c r="H101" s="150" t="s">
        <v>19</v>
      </c>
      <c r="I101" s="152"/>
      <c r="L101" s="148"/>
      <c r="M101" s="153"/>
      <c r="U101" s="154"/>
      <c r="AT101" s="150" t="s">
        <v>147</v>
      </c>
      <c r="AU101" s="150" t="s">
        <v>87</v>
      </c>
      <c r="AV101" s="12" t="s">
        <v>81</v>
      </c>
      <c r="AW101" s="12" t="s">
        <v>35</v>
      </c>
      <c r="AX101" s="12" t="s">
        <v>74</v>
      </c>
      <c r="AY101" s="150" t="s">
        <v>135</v>
      </c>
    </row>
    <row r="102" spans="2:65" s="13" customFormat="1" ht="11.25">
      <c r="B102" s="155"/>
      <c r="D102" s="149" t="s">
        <v>147</v>
      </c>
      <c r="E102" s="156" t="s">
        <v>19</v>
      </c>
      <c r="F102" s="157" t="s">
        <v>149</v>
      </c>
      <c r="H102" s="158">
        <v>11.25</v>
      </c>
      <c r="I102" s="159"/>
      <c r="L102" s="155"/>
      <c r="M102" s="160"/>
      <c r="U102" s="161"/>
      <c r="AT102" s="156" t="s">
        <v>147</v>
      </c>
      <c r="AU102" s="156" t="s">
        <v>87</v>
      </c>
      <c r="AV102" s="13" t="s">
        <v>87</v>
      </c>
      <c r="AW102" s="13" t="s">
        <v>35</v>
      </c>
      <c r="AX102" s="13" t="s">
        <v>74</v>
      </c>
      <c r="AY102" s="156" t="s">
        <v>135</v>
      </c>
    </row>
    <row r="103" spans="2:65" s="13" customFormat="1" ht="11.25">
      <c r="B103" s="155"/>
      <c r="D103" s="149" t="s">
        <v>147</v>
      </c>
      <c r="E103" s="156" t="s">
        <v>19</v>
      </c>
      <c r="F103" s="157" t="s">
        <v>150</v>
      </c>
      <c r="H103" s="158">
        <v>0.63600000000000001</v>
      </c>
      <c r="I103" s="159"/>
      <c r="L103" s="155"/>
      <c r="M103" s="160"/>
      <c r="U103" s="161"/>
      <c r="AT103" s="156" t="s">
        <v>147</v>
      </c>
      <c r="AU103" s="156" t="s">
        <v>87</v>
      </c>
      <c r="AV103" s="13" t="s">
        <v>87</v>
      </c>
      <c r="AW103" s="13" t="s">
        <v>35</v>
      </c>
      <c r="AX103" s="13" t="s">
        <v>74</v>
      </c>
      <c r="AY103" s="156" t="s">
        <v>135</v>
      </c>
    </row>
    <row r="104" spans="2:65" s="13" customFormat="1" ht="11.25">
      <c r="B104" s="155"/>
      <c r="D104" s="149" t="s">
        <v>147</v>
      </c>
      <c r="E104" s="156" t="s">
        <v>19</v>
      </c>
      <c r="F104" s="157" t="s">
        <v>151</v>
      </c>
      <c r="H104" s="158">
        <v>0.75</v>
      </c>
      <c r="I104" s="159"/>
      <c r="L104" s="155"/>
      <c r="M104" s="160"/>
      <c r="U104" s="161"/>
      <c r="AT104" s="156" t="s">
        <v>147</v>
      </c>
      <c r="AU104" s="156" t="s">
        <v>87</v>
      </c>
      <c r="AV104" s="13" t="s">
        <v>87</v>
      </c>
      <c r="AW104" s="13" t="s">
        <v>35</v>
      </c>
      <c r="AX104" s="13" t="s">
        <v>74</v>
      </c>
      <c r="AY104" s="156" t="s">
        <v>135</v>
      </c>
    </row>
    <row r="105" spans="2:65" s="13" customFormat="1" ht="11.25">
      <c r="B105" s="155"/>
      <c r="D105" s="149" t="s">
        <v>147</v>
      </c>
      <c r="E105" s="156" t="s">
        <v>19</v>
      </c>
      <c r="F105" s="157" t="s">
        <v>152</v>
      </c>
      <c r="H105" s="158">
        <v>3.3</v>
      </c>
      <c r="I105" s="159"/>
      <c r="L105" s="155"/>
      <c r="M105" s="160"/>
      <c r="U105" s="161"/>
      <c r="AT105" s="156" t="s">
        <v>147</v>
      </c>
      <c r="AU105" s="156" t="s">
        <v>87</v>
      </c>
      <c r="AV105" s="13" t="s">
        <v>87</v>
      </c>
      <c r="AW105" s="13" t="s">
        <v>35</v>
      </c>
      <c r="AX105" s="13" t="s">
        <v>74</v>
      </c>
      <c r="AY105" s="156" t="s">
        <v>135</v>
      </c>
    </row>
    <row r="106" spans="2:65" s="13" customFormat="1" ht="11.25">
      <c r="B106" s="155"/>
      <c r="D106" s="149" t="s">
        <v>147</v>
      </c>
      <c r="E106" s="156" t="s">
        <v>19</v>
      </c>
      <c r="F106" s="157" t="s">
        <v>153</v>
      </c>
      <c r="H106" s="158">
        <v>3</v>
      </c>
      <c r="I106" s="159"/>
      <c r="L106" s="155"/>
      <c r="M106" s="160"/>
      <c r="U106" s="161"/>
      <c r="AT106" s="156" t="s">
        <v>147</v>
      </c>
      <c r="AU106" s="156" t="s">
        <v>87</v>
      </c>
      <c r="AV106" s="13" t="s">
        <v>87</v>
      </c>
      <c r="AW106" s="13" t="s">
        <v>35</v>
      </c>
      <c r="AX106" s="13" t="s">
        <v>74</v>
      </c>
      <c r="AY106" s="156" t="s">
        <v>135</v>
      </c>
    </row>
    <row r="107" spans="2:65" s="14" customFormat="1" ht="11.25">
      <c r="B107" s="162"/>
      <c r="D107" s="149" t="s">
        <v>147</v>
      </c>
      <c r="E107" s="163" t="s">
        <v>19</v>
      </c>
      <c r="F107" s="164" t="s">
        <v>154</v>
      </c>
      <c r="H107" s="165">
        <v>18.936</v>
      </c>
      <c r="I107" s="166"/>
      <c r="L107" s="162"/>
      <c r="M107" s="167"/>
      <c r="U107" s="168"/>
      <c r="AT107" s="163" t="s">
        <v>147</v>
      </c>
      <c r="AU107" s="163" t="s">
        <v>87</v>
      </c>
      <c r="AV107" s="14" t="s">
        <v>155</v>
      </c>
      <c r="AW107" s="14" t="s">
        <v>35</v>
      </c>
      <c r="AX107" s="14" t="s">
        <v>74</v>
      </c>
      <c r="AY107" s="163" t="s">
        <v>135</v>
      </c>
    </row>
    <row r="108" spans="2:65" s="12" customFormat="1" ht="11.25">
      <c r="B108" s="148"/>
      <c r="D108" s="149" t="s">
        <v>147</v>
      </c>
      <c r="E108" s="150" t="s">
        <v>19</v>
      </c>
      <c r="F108" s="151" t="s">
        <v>156</v>
      </c>
      <c r="H108" s="150" t="s">
        <v>19</v>
      </c>
      <c r="I108" s="152"/>
      <c r="L108" s="148"/>
      <c r="M108" s="153"/>
      <c r="U108" s="154"/>
      <c r="AT108" s="150" t="s">
        <v>147</v>
      </c>
      <c r="AU108" s="150" t="s">
        <v>87</v>
      </c>
      <c r="AV108" s="12" t="s">
        <v>81</v>
      </c>
      <c r="AW108" s="12" t="s">
        <v>35</v>
      </c>
      <c r="AX108" s="12" t="s">
        <v>74</v>
      </c>
      <c r="AY108" s="150" t="s">
        <v>135</v>
      </c>
    </row>
    <row r="109" spans="2:65" s="13" customFormat="1" ht="11.25">
      <c r="B109" s="155"/>
      <c r="D109" s="149" t="s">
        <v>147</v>
      </c>
      <c r="E109" s="156" t="s">
        <v>19</v>
      </c>
      <c r="F109" s="157" t="s">
        <v>157</v>
      </c>
      <c r="H109" s="158">
        <v>17.28</v>
      </c>
      <c r="I109" s="159"/>
      <c r="L109" s="155"/>
      <c r="M109" s="160"/>
      <c r="U109" s="161"/>
      <c r="AT109" s="156" t="s">
        <v>147</v>
      </c>
      <c r="AU109" s="156" t="s">
        <v>87</v>
      </c>
      <c r="AV109" s="13" t="s">
        <v>87</v>
      </c>
      <c r="AW109" s="13" t="s">
        <v>35</v>
      </c>
      <c r="AX109" s="13" t="s">
        <v>74</v>
      </c>
      <c r="AY109" s="156" t="s">
        <v>135</v>
      </c>
    </row>
    <row r="110" spans="2:65" s="13" customFormat="1" ht="11.25">
      <c r="B110" s="155"/>
      <c r="D110" s="149" t="s">
        <v>147</v>
      </c>
      <c r="E110" s="156" t="s">
        <v>19</v>
      </c>
      <c r="F110" s="157" t="s">
        <v>158</v>
      </c>
      <c r="H110" s="158">
        <v>24.75</v>
      </c>
      <c r="I110" s="159"/>
      <c r="L110" s="155"/>
      <c r="M110" s="160"/>
      <c r="U110" s="161"/>
      <c r="AT110" s="156" t="s">
        <v>147</v>
      </c>
      <c r="AU110" s="156" t="s">
        <v>87</v>
      </c>
      <c r="AV110" s="13" t="s">
        <v>87</v>
      </c>
      <c r="AW110" s="13" t="s">
        <v>35</v>
      </c>
      <c r="AX110" s="13" t="s">
        <v>74</v>
      </c>
      <c r="AY110" s="156" t="s">
        <v>135</v>
      </c>
    </row>
    <row r="111" spans="2:65" s="13" customFormat="1" ht="11.25">
      <c r="B111" s="155"/>
      <c r="D111" s="149" t="s">
        <v>147</v>
      </c>
      <c r="E111" s="156" t="s">
        <v>19</v>
      </c>
      <c r="F111" s="157" t="s">
        <v>159</v>
      </c>
      <c r="H111" s="158">
        <v>3.15</v>
      </c>
      <c r="I111" s="159"/>
      <c r="L111" s="155"/>
      <c r="M111" s="160"/>
      <c r="U111" s="161"/>
      <c r="AT111" s="156" t="s">
        <v>147</v>
      </c>
      <c r="AU111" s="156" t="s">
        <v>87</v>
      </c>
      <c r="AV111" s="13" t="s">
        <v>87</v>
      </c>
      <c r="AW111" s="13" t="s">
        <v>35</v>
      </c>
      <c r="AX111" s="13" t="s">
        <v>74</v>
      </c>
      <c r="AY111" s="156" t="s">
        <v>135</v>
      </c>
    </row>
    <row r="112" spans="2:65" s="14" customFormat="1" ht="11.25">
      <c r="B112" s="162"/>
      <c r="D112" s="149" t="s">
        <v>147</v>
      </c>
      <c r="E112" s="163" t="s">
        <v>19</v>
      </c>
      <c r="F112" s="164" t="s">
        <v>154</v>
      </c>
      <c r="H112" s="165">
        <v>45.18</v>
      </c>
      <c r="I112" s="166"/>
      <c r="L112" s="162"/>
      <c r="M112" s="167"/>
      <c r="U112" s="168"/>
      <c r="AT112" s="163" t="s">
        <v>147</v>
      </c>
      <c r="AU112" s="163" t="s">
        <v>87</v>
      </c>
      <c r="AV112" s="14" t="s">
        <v>155</v>
      </c>
      <c r="AW112" s="14" t="s">
        <v>35</v>
      </c>
      <c r="AX112" s="14" t="s">
        <v>74</v>
      </c>
      <c r="AY112" s="163" t="s">
        <v>135</v>
      </c>
    </row>
    <row r="113" spans="2:65" s="12" customFormat="1" ht="11.25">
      <c r="B113" s="148"/>
      <c r="D113" s="149" t="s">
        <v>147</v>
      </c>
      <c r="E113" s="150" t="s">
        <v>19</v>
      </c>
      <c r="F113" s="151" t="s">
        <v>160</v>
      </c>
      <c r="H113" s="150" t="s">
        <v>19</v>
      </c>
      <c r="I113" s="152"/>
      <c r="L113" s="148"/>
      <c r="M113" s="153"/>
      <c r="U113" s="154"/>
      <c r="AT113" s="150" t="s">
        <v>147</v>
      </c>
      <c r="AU113" s="150" t="s">
        <v>87</v>
      </c>
      <c r="AV113" s="12" t="s">
        <v>81</v>
      </c>
      <c r="AW113" s="12" t="s">
        <v>35</v>
      </c>
      <c r="AX113" s="12" t="s">
        <v>74</v>
      </c>
      <c r="AY113" s="150" t="s">
        <v>135</v>
      </c>
    </row>
    <row r="114" spans="2:65" s="13" customFormat="1" ht="11.25">
      <c r="B114" s="155"/>
      <c r="D114" s="149" t="s">
        <v>147</v>
      </c>
      <c r="E114" s="156" t="s">
        <v>19</v>
      </c>
      <c r="F114" s="157" t="s">
        <v>161</v>
      </c>
      <c r="H114" s="158">
        <v>451.8</v>
      </c>
      <c r="I114" s="159"/>
      <c r="L114" s="155"/>
      <c r="M114" s="160"/>
      <c r="U114" s="161"/>
      <c r="AT114" s="156" t="s">
        <v>147</v>
      </c>
      <c r="AU114" s="156" t="s">
        <v>87</v>
      </c>
      <c r="AV114" s="13" t="s">
        <v>87</v>
      </c>
      <c r="AW114" s="13" t="s">
        <v>35</v>
      </c>
      <c r="AX114" s="13" t="s">
        <v>74</v>
      </c>
      <c r="AY114" s="156" t="s">
        <v>135</v>
      </c>
    </row>
    <row r="115" spans="2:65" s="15" customFormat="1" ht="11.25">
      <c r="B115" s="169"/>
      <c r="D115" s="149" t="s">
        <v>147</v>
      </c>
      <c r="E115" s="170" t="s">
        <v>19</v>
      </c>
      <c r="F115" s="171" t="s">
        <v>162</v>
      </c>
      <c r="H115" s="172">
        <v>515.91600000000005</v>
      </c>
      <c r="I115" s="173"/>
      <c r="L115" s="169"/>
      <c r="M115" s="174"/>
      <c r="U115" s="175"/>
      <c r="AT115" s="170" t="s">
        <v>147</v>
      </c>
      <c r="AU115" s="170" t="s">
        <v>87</v>
      </c>
      <c r="AV115" s="15" t="s">
        <v>143</v>
      </c>
      <c r="AW115" s="15" t="s">
        <v>35</v>
      </c>
      <c r="AX115" s="15" t="s">
        <v>81</v>
      </c>
      <c r="AY115" s="170" t="s">
        <v>135</v>
      </c>
    </row>
    <row r="116" spans="2:65" s="1" customFormat="1" ht="16.5" customHeight="1">
      <c r="B116" s="33"/>
      <c r="C116" s="131" t="s">
        <v>87</v>
      </c>
      <c r="D116" s="131" t="s">
        <v>138</v>
      </c>
      <c r="E116" s="132" t="s">
        <v>163</v>
      </c>
      <c r="F116" s="133" t="s">
        <v>164</v>
      </c>
      <c r="G116" s="134" t="s">
        <v>141</v>
      </c>
      <c r="H116" s="135">
        <v>3112.4780000000001</v>
      </c>
      <c r="I116" s="136"/>
      <c r="J116" s="137">
        <f>ROUND(I116*H116,2)</f>
        <v>0</v>
      </c>
      <c r="K116" s="133" t="s">
        <v>142</v>
      </c>
      <c r="L116" s="33"/>
      <c r="M116" s="138" t="s">
        <v>19</v>
      </c>
      <c r="N116" s="139" t="s">
        <v>46</v>
      </c>
      <c r="P116" s="140">
        <f>O116*H116</f>
        <v>0</v>
      </c>
      <c r="Q116" s="140">
        <v>0</v>
      </c>
      <c r="R116" s="140">
        <f>Q116*H116</f>
        <v>0</v>
      </c>
      <c r="S116" s="140">
        <v>0</v>
      </c>
      <c r="T116" s="140">
        <f>S116*H116</f>
        <v>0</v>
      </c>
      <c r="U116" s="141" t="s">
        <v>19</v>
      </c>
      <c r="AR116" s="142" t="s">
        <v>143</v>
      </c>
      <c r="AT116" s="142" t="s">
        <v>138</v>
      </c>
      <c r="AU116" s="142" t="s">
        <v>87</v>
      </c>
      <c r="AY116" s="18" t="s">
        <v>135</v>
      </c>
      <c r="BE116" s="143">
        <f>IF(N116="základní",J116,0)</f>
        <v>0</v>
      </c>
      <c r="BF116" s="143">
        <f>IF(N116="snížená",J116,0)</f>
        <v>0</v>
      </c>
      <c r="BG116" s="143">
        <f>IF(N116="zákl. přenesená",J116,0)</f>
        <v>0</v>
      </c>
      <c r="BH116" s="143">
        <f>IF(N116="sníž. přenesená",J116,0)</f>
        <v>0</v>
      </c>
      <c r="BI116" s="143">
        <f>IF(N116="nulová",J116,0)</f>
        <v>0</v>
      </c>
      <c r="BJ116" s="18" t="s">
        <v>87</v>
      </c>
      <c r="BK116" s="143">
        <f>ROUND(I116*H116,2)</f>
        <v>0</v>
      </c>
      <c r="BL116" s="18" t="s">
        <v>143</v>
      </c>
      <c r="BM116" s="142" t="s">
        <v>165</v>
      </c>
    </row>
    <row r="117" spans="2:65" s="1" customFormat="1" ht="11.25">
      <c r="B117" s="33"/>
      <c r="D117" s="144" t="s">
        <v>145</v>
      </c>
      <c r="F117" s="145" t="s">
        <v>166</v>
      </c>
      <c r="I117" s="146"/>
      <c r="L117" s="33"/>
      <c r="M117" s="147"/>
      <c r="U117" s="54"/>
      <c r="AT117" s="18" t="s">
        <v>145</v>
      </c>
      <c r="AU117" s="18" t="s">
        <v>87</v>
      </c>
    </row>
    <row r="118" spans="2:65" s="12" customFormat="1" ht="11.25">
      <c r="B118" s="148"/>
      <c r="D118" s="149" t="s">
        <v>147</v>
      </c>
      <c r="E118" s="150" t="s">
        <v>19</v>
      </c>
      <c r="F118" s="151" t="s">
        <v>167</v>
      </c>
      <c r="H118" s="150" t="s">
        <v>19</v>
      </c>
      <c r="I118" s="152"/>
      <c r="L118" s="148"/>
      <c r="M118" s="153"/>
      <c r="U118" s="154"/>
      <c r="AT118" s="150" t="s">
        <v>147</v>
      </c>
      <c r="AU118" s="150" t="s">
        <v>87</v>
      </c>
      <c r="AV118" s="12" t="s">
        <v>81</v>
      </c>
      <c r="AW118" s="12" t="s">
        <v>35</v>
      </c>
      <c r="AX118" s="12" t="s">
        <v>74</v>
      </c>
      <c r="AY118" s="150" t="s">
        <v>135</v>
      </c>
    </row>
    <row r="119" spans="2:65" s="13" customFormat="1" ht="11.25">
      <c r="B119" s="155"/>
      <c r="D119" s="149" t="s">
        <v>147</v>
      </c>
      <c r="E119" s="156" t="s">
        <v>19</v>
      </c>
      <c r="F119" s="157" t="s">
        <v>168</v>
      </c>
      <c r="H119" s="158">
        <v>3020.5</v>
      </c>
      <c r="I119" s="159"/>
      <c r="L119" s="155"/>
      <c r="M119" s="160"/>
      <c r="U119" s="161"/>
      <c r="AT119" s="156" t="s">
        <v>147</v>
      </c>
      <c r="AU119" s="156" t="s">
        <v>87</v>
      </c>
      <c r="AV119" s="13" t="s">
        <v>87</v>
      </c>
      <c r="AW119" s="13" t="s">
        <v>35</v>
      </c>
      <c r="AX119" s="13" t="s">
        <v>74</v>
      </c>
      <c r="AY119" s="156" t="s">
        <v>135</v>
      </c>
    </row>
    <row r="120" spans="2:65" s="13" customFormat="1" ht="11.25">
      <c r="B120" s="155"/>
      <c r="D120" s="149" t="s">
        <v>147</v>
      </c>
      <c r="E120" s="156" t="s">
        <v>19</v>
      </c>
      <c r="F120" s="157" t="s">
        <v>169</v>
      </c>
      <c r="H120" s="158">
        <v>16.8</v>
      </c>
      <c r="I120" s="159"/>
      <c r="L120" s="155"/>
      <c r="M120" s="160"/>
      <c r="U120" s="161"/>
      <c r="AT120" s="156" t="s">
        <v>147</v>
      </c>
      <c r="AU120" s="156" t="s">
        <v>87</v>
      </c>
      <c r="AV120" s="13" t="s">
        <v>87</v>
      </c>
      <c r="AW120" s="13" t="s">
        <v>35</v>
      </c>
      <c r="AX120" s="13" t="s">
        <v>74</v>
      </c>
      <c r="AY120" s="156" t="s">
        <v>135</v>
      </c>
    </row>
    <row r="121" spans="2:65" s="13" customFormat="1" ht="11.25">
      <c r="B121" s="155"/>
      <c r="D121" s="149" t="s">
        <v>147</v>
      </c>
      <c r="E121" s="156" t="s">
        <v>19</v>
      </c>
      <c r="F121" s="157" t="s">
        <v>170</v>
      </c>
      <c r="H121" s="158">
        <v>15</v>
      </c>
      <c r="I121" s="159"/>
      <c r="L121" s="155"/>
      <c r="M121" s="160"/>
      <c r="U121" s="161"/>
      <c r="AT121" s="156" t="s">
        <v>147</v>
      </c>
      <c r="AU121" s="156" t="s">
        <v>87</v>
      </c>
      <c r="AV121" s="13" t="s">
        <v>87</v>
      </c>
      <c r="AW121" s="13" t="s">
        <v>35</v>
      </c>
      <c r="AX121" s="13" t="s">
        <v>74</v>
      </c>
      <c r="AY121" s="156" t="s">
        <v>135</v>
      </c>
    </row>
    <row r="122" spans="2:65" s="13" customFormat="1" ht="11.25">
      <c r="B122" s="155"/>
      <c r="D122" s="149" t="s">
        <v>147</v>
      </c>
      <c r="E122" s="156" t="s">
        <v>19</v>
      </c>
      <c r="F122" s="157" t="s">
        <v>171</v>
      </c>
      <c r="H122" s="158">
        <v>5.44</v>
      </c>
      <c r="I122" s="159"/>
      <c r="L122" s="155"/>
      <c r="M122" s="160"/>
      <c r="U122" s="161"/>
      <c r="AT122" s="156" t="s">
        <v>147</v>
      </c>
      <c r="AU122" s="156" t="s">
        <v>87</v>
      </c>
      <c r="AV122" s="13" t="s">
        <v>87</v>
      </c>
      <c r="AW122" s="13" t="s">
        <v>35</v>
      </c>
      <c r="AX122" s="13" t="s">
        <v>74</v>
      </c>
      <c r="AY122" s="156" t="s">
        <v>135</v>
      </c>
    </row>
    <row r="123" spans="2:65" s="13" customFormat="1" ht="11.25">
      <c r="B123" s="155"/>
      <c r="D123" s="149" t="s">
        <v>147</v>
      </c>
      <c r="E123" s="156" t="s">
        <v>19</v>
      </c>
      <c r="F123" s="157" t="s">
        <v>172</v>
      </c>
      <c r="H123" s="158">
        <v>174.9</v>
      </c>
      <c r="I123" s="159"/>
      <c r="L123" s="155"/>
      <c r="M123" s="160"/>
      <c r="U123" s="161"/>
      <c r="AT123" s="156" t="s">
        <v>147</v>
      </c>
      <c r="AU123" s="156" t="s">
        <v>87</v>
      </c>
      <c r="AV123" s="13" t="s">
        <v>87</v>
      </c>
      <c r="AW123" s="13" t="s">
        <v>35</v>
      </c>
      <c r="AX123" s="13" t="s">
        <v>74</v>
      </c>
      <c r="AY123" s="156" t="s">
        <v>135</v>
      </c>
    </row>
    <row r="124" spans="2:65" s="13" customFormat="1" ht="11.25">
      <c r="B124" s="155"/>
      <c r="D124" s="149" t="s">
        <v>147</v>
      </c>
      <c r="E124" s="156" t="s">
        <v>19</v>
      </c>
      <c r="F124" s="157" t="s">
        <v>173</v>
      </c>
      <c r="H124" s="158">
        <v>231.84</v>
      </c>
      <c r="I124" s="159"/>
      <c r="L124" s="155"/>
      <c r="M124" s="160"/>
      <c r="U124" s="161"/>
      <c r="AT124" s="156" t="s">
        <v>147</v>
      </c>
      <c r="AU124" s="156" t="s">
        <v>87</v>
      </c>
      <c r="AV124" s="13" t="s">
        <v>87</v>
      </c>
      <c r="AW124" s="13" t="s">
        <v>35</v>
      </c>
      <c r="AX124" s="13" t="s">
        <v>74</v>
      </c>
      <c r="AY124" s="156" t="s">
        <v>135</v>
      </c>
    </row>
    <row r="125" spans="2:65" s="13" customFormat="1" ht="11.25">
      <c r="B125" s="155"/>
      <c r="D125" s="149" t="s">
        <v>147</v>
      </c>
      <c r="E125" s="156" t="s">
        <v>19</v>
      </c>
      <c r="F125" s="157" t="s">
        <v>174</v>
      </c>
      <c r="H125" s="158">
        <v>6.6689999999999996</v>
      </c>
      <c r="I125" s="159"/>
      <c r="L125" s="155"/>
      <c r="M125" s="160"/>
      <c r="U125" s="161"/>
      <c r="AT125" s="156" t="s">
        <v>147</v>
      </c>
      <c r="AU125" s="156" t="s">
        <v>87</v>
      </c>
      <c r="AV125" s="13" t="s">
        <v>87</v>
      </c>
      <c r="AW125" s="13" t="s">
        <v>35</v>
      </c>
      <c r="AX125" s="13" t="s">
        <v>74</v>
      </c>
      <c r="AY125" s="156" t="s">
        <v>135</v>
      </c>
    </row>
    <row r="126" spans="2:65" s="13" customFormat="1" ht="11.25">
      <c r="B126" s="155"/>
      <c r="D126" s="149" t="s">
        <v>147</v>
      </c>
      <c r="E126" s="156" t="s">
        <v>19</v>
      </c>
      <c r="F126" s="157" t="s">
        <v>175</v>
      </c>
      <c r="H126" s="158">
        <v>6.7839999999999998</v>
      </c>
      <c r="I126" s="159"/>
      <c r="L126" s="155"/>
      <c r="M126" s="160"/>
      <c r="U126" s="161"/>
      <c r="AT126" s="156" t="s">
        <v>147</v>
      </c>
      <c r="AU126" s="156" t="s">
        <v>87</v>
      </c>
      <c r="AV126" s="13" t="s">
        <v>87</v>
      </c>
      <c r="AW126" s="13" t="s">
        <v>35</v>
      </c>
      <c r="AX126" s="13" t="s">
        <v>74</v>
      </c>
      <c r="AY126" s="156" t="s">
        <v>135</v>
      </c>
    </row>
    <row r="127" spans="2:65" s="13" customFormat="1" ht="11.25">
      <c r="B127" s="155"/>
      <c r="D127" s="149" t="s">
        <v>147</v>
      </c>
      <c r="E127" s="156" t="s">
        <v>19</v>
      </c>
      <c r="F127" s="157" t="s">
        <v>176</v>
      </c>
      <c r="H127" s="158">
        <v>3.52</v>
      </c>
      <c r="I127" s="159"/>
      <c r="L127" s="155"/>
      <c r="M127" s="160"/>
      <c r="U127" s="161"/>
      <c r="AT127" s="156" t="s">
        <v>147</v>
      </c>
      <c r="AU127" s="156" t="s">
        <v>87</v>
      </c>
      <c r="AV127" s="13" t="s">
        <v>87</v>
      </c>
      <c r="AW127" s="13" t="s">
        <v>35</v>
      </c>
      <c r="AX127" s="13" t="s">
        <v>74</v>
      </c>
      <c r="AY127" s="156" t="s">
        <v>135</v>
      </c>
    </row>
    <row r="128" spans="2:65" s="13" customFormat="1" ht="11.25">
      <c r="B128" s="155"/>
      <c r="D128" s="149" t="s">
        <v>147</v>
      </c>
      <c r="E128" s="156" t="s">
        <v>19</v>
      </c>
      <c r="F128" s="157" t="s">
        <v>177</v>
      </c>
      <c r="H128" s="158">
        <v>26.94</v>
      </c>
      <c r="I128" s="159"/>
      <c r="L128" s="155"/>
      <c r="M128" s="160"/>
      <c r="U128" s="161"/>
      <c r="AT128" s="156" t="s">
        <v>147</v>
      </c>
      <c r="AU128" s="156" t="s">
        <v>87</v>
      </c>
      <c r="AV128" s="13" t="s">
        <v>87</v>
      </c>
      <c r="AW128" s="13" t="s">
        <v>35</v>
      </c>
      <c r="AX128" s="13" t="s">
        <v>74</v>
      </c>
      <c r="AY128" s="156" t="s">
        <v>135</v>
      </c>
    </row>
    <row r="129" spans="2:51" s="14" customFormat="1" ht="11.25">
      <c r="B129" s="162"/>
      <c r="D129" s="149" t="s">
        <v>147</v>
      </c>
      <c r="E129" s="163" t="s">
        <v>19</v>
      </c>
      <c r="F129" s="164" t="s">
        <v>154</v>
      </c>
      <c r="H129" s="165">
        <v>3508.3930000000005</v>
      </c>
      <c r="I129" s="166"/>
      <c r="L129" s="162"/>
      <c r="M129" s="167"/>
      <c r="U129" s="168"/>
      <c r="AT129" s="163" t="s">
        <v>147</v>
      </c>
      <c r="AU129" s="163" t="s">
        <v>87</v>
      </c>
      <c r="AV129" s="14" t="s">
        <v>155</v>
      </c>
      <c r="AW129" s="14" t="s">
        <v>35</v>
      </c>
      <c r="AX129" s="14" t="s">
        <v>74</v>
      </c>
      <c r="AY129" s="163" t="s">
        <v>135</v>
      </c>
    </row>
    <row r="130" spans="2:51" s="12" customFormat="1" ht="11.25">
      <c r="B130" s="148"/>
      <c r="D130" s="149" t="s">
        <v>147</v>
      </c>
      <c r="E130" s="150" t="s">
        <v>19</v>
      </c>
      <c r="F130" s="151" t="s">
        <v>178</v>
      </c>
      <c r="H130" s="150" t="s">
        <v>19</v>
      </c>
      <c r="I130" s="152"/>
      <c r="L130" s="148"/>
      <c r="M130" s="153"/>
      <c r="U130" s="154"/>
      <c r="AT130" s="150" t="s">
        <v>147</v>
      </c>
      <c r="AU130" s="150" t="s">
        <v>87</v>
      </c>
      <c r="AV130" s="12" t="s">
        <v>81</v>
      </c>
      <c r="AW130" s="12" t="s">
        <v>35</v>
      </c>
      <c r="AX130" s="12" t="s">
        <v>74</v>
      </c>
      <c r="AY130" s="150" t="s">
        <v>135</v>
      </c>
    </row>
    <row r="131" spans="2:51" s="13" customFormat="1" ht="11.25">
      <c r="B131" s="155"/>
      <c r="D131" s="149" t="s">
        <v>147</v>
      </c>
      <c r="E131" s="156" t="s">
        <v>19</v>
      </c>
      <c r="F131" s="157" t="s">
        <v>179</v>
      </c>
      <c r="H131" s="158">
        <v>-11.25</v>
      </c>
      <c r="I131" s="159"/>
      <c r="L131" s="155"/>
      <c r="M131" s="160"/>
      <c r="U131" s="161"/>
      <c r="AT131" s="156" t="s">
        <v>147</v>
      </c>
      <c r="AU131" s="156" t="s">
        <v>87</v>
      </c>
      <c r="AV131" s="13" t="s">
        <v>87</v>
      </c>
      <c r="AW131" s="13" t="s">
        <v>35</v>
      </c>
      <c r="AX131" s="13" t="s">
        <v>74</v>
      </c>
      <c r="AY131" s="156" t="s">
        <v>135</v>
      </c>
    </row>
    <row r="132" spans="2:51" s="13" customFormat="1" ht="11.25">
      <c r="B132" s="155"/>
      <c r="D132" s="149" t="s">
        <v>147</v>
      </c>
      <c r="E132" s="156" t="s">
        <v>19</v>
      </c>
      <c r="F132" s="157" t="s">
        <v>180</v>
      </c>
      <c r="H132" s="158">
        <v>-0.63600000000000001</v>
      </c>
      <c r="I132" s="159"/>
      <c r="L132" s="155"/>
      <c r="M132" s="160"/>
      <c r="U132" s="161"/>
      <c r="AT132" s="156" t="s">
        <v>147</v>
      </c>
      <c r="AU132" s="156" t="s">
        <v>87</v>
      </c>
      <c r="AV132" s="13" t="s">
        <v>87</v>
      </c>
      <c r="AW132" s="13" t="s">
        <v>35</v>
      </c>
      <c r="AX132" s="13" t="s">
        <v>74</v>
      </c>
      <c r="AY132" s="156" t="s">
        <v>135</v>
      </c>
    </row>
    <row r="133" spans="2:51" s="13" customFormat="1" ht="11.25">
      <c r="B133" s="155"/>
      <c r="D133" s="149" t="s">
        <v>147</v>
      </c>
      <c r="E133" s="156" t="s">
        <v>19</v>
      </c>
      <c r="F133" s="157" t="s">
        <v>181</v>
      </c>
      <c r="H133" s="158">
        <v>-0.75</v>
      </c>
      <c r="I133" s="159"/>
      <c r="L133" s="155"/>
      <c r="M133" s="160"/>
      <c r="U133" s="161"/>
      <c r="AT133" s="156" t="s">
        <v>147</v>
      </c>
      <c r="AU133" s="156" t="s">
        <v>87</v>
      </c>
      <c r="AV133" s="13" t="s">
        <v>87</v>
      </c>
      <c r="AW133" s="13" t="s">
        <v>35</v>
      </c>
      <c r="AX133" s="13" t="s">
        <v>74</v>
      </c>
      <c r="AY133" s="156" t="s">
        <v>135</v>
      </c>
    </row>
    <row r="134" spans="2:51" s="13" customFormat="1" ht="11.25">
      <c r="B134" s="155"/>
      <c r="D134" s="149" t="s">
        <v>147</v>
      </c>
      <c r="E134" s="156" t="s">
        <v>19</v>
      </c>
      <c r="F134" s="157" t="s">
        <v>182</v>
      </c>
      <c r="H134" s="158">
        <v>-3.3</v>
      </c>
      <c r="I134" s="159"/>
      <c r="L134" s="155"/>
      <c r="M134" s="160"/>
      <c r="U134" s="161"/>
      <c r="AT134" s="156" t="s">
        <v>147</v>
      </c>
      <c r="AU134" s="156" t="s">
        <v>87</v>
      </c>
      <c r="AV134" s="13" t="s">
        <v>87</v>
      </c>
      <c r="AW134" s="13" t="s">
        <v>35</v>
      </c>
      <c r="AX134" s="13" t="s">
        <v>74</v>
      </c>
      <c r="AY134" s="156" t="s">
        <v>135</v>
      </c>
    </row>
    <row r="135" spans="2:51" s="13" customFormat="1" ht="11.25">
      <c r="B135" s="155"/>
      <c r="D135" s="149" t="s">
        <v>147</v>
      </c>
      <c r="E135" s="156" t="s">
        <v>19</v>
      </c>
      <c r="F135" s="157" t="s">
        <v>183</v>
      </c>
      <c r="H135" s="158">
        <v>-3</v>
      </c>
      <c r="I135" s="159"/>
      <c r="L135" s="155"/>
      <c r="M135" s="160"/>
      <c r="U135" s="161"/>
      <c r="AT135" s="156" t="s">
        <v>147</v>
      </c>
      <c r="AU135" s="156" t="s">
        <v>87</v>
      </c>
      <c r="AV135" s="13" t="s">
        <v>87</v>
      </c>
      <c r="AW135" s="13" t="s">
        <v>35</v>
      </c>
      <c r="AX135" s="13" t="s">
        <v>74</v>
      </c>
      <c r="AY135" s="156" t="s">
        <v>135</v>
      </c>
    </row>
    <row r="136" spans="2:51" s="14" customFormat="1" ht="11.25">
      <c r="B136" s="162"/>
      <c r="D136" s="149" t="s">
        <v>147</v>
      </c>
      <c r="E136" s="163" t="s">
        <v>19</v>
      </c>
      <c r="F136" s="164" t="s">
        <v>154</v>
      </c>
      <c r="H136" s="165">
        <v>-18.936</v>
      </c>
      <c r="I136" s="166"/>
      <c r="L136" s="162"/>
      <c r="M136" s="167"/>
      <c r="U136" s="168"/>
      <c r="AT136" s="163" t="s">
        <v>147</v>
      </c>
      <c r="AU136" s="163" t="s">
        <v>87</v>
      </c>
      <c r="AV136" s="14" t="s">
        <v>155</v>
      </c>
      <c r="AW136" s="14" t="s">
        <v>35</v>
      </c>
      <c r="AX136" s="14" t="s">
        <v>74</v>
      </c>
      <c r="AY136" s="163" t="s">
        <v>135</v>
      </c>
    </row>
    <row r="137" spans="2:51" s="12" customFormat="1" ht="11.25">
      <c r="B137" s="148"/>
      <c r="D137" s="149" t="s">
        <v>147</v>
      </c>
      <c r="E137" s="150" t="s">
        <v>19</v>
      </c>
      <c r="F137" s="151" t="s">
        <v>184</v>
      </c>
      <c r="H137" s="150" t="s">
        <v>19</v>
      </c>
      <c r="I137" s="152"/>
      <c r="L137" s="148"/>
      <c r="M137" s="153"/>
      <c r="U137" s="154"/>
      <c r="AT137" s="150" t="s">
        <v>147</v>
      </c>
      <c r="AU137" s="150" t="s">
        <v>87</v>
      </c>
      <c r="AV137" s="12" t="s">
        <v>81</v>
      </c>
      <c r="AW137" s="12" t="s">
        <v>35</v>
      </c>
      <c r="AX137" s="12" t="s">
        <v>74</v>
      </c>
      <c r="AY137" s="150" t="s">
        <v>135</v>
      </c>
    </row>
    <row r="138" spans="2:51" s="13" customFormat="1" ht="11.25">
      <c r="B138" s="155"/>
      <c r="D138" s="149" t="s">
        <v>147</v>
      </c>
      <c r="E138" s="156" t="s">
        <v>19</v>
      </c>
      <c r="F138" s="157" t="s">
        <v>185</v>
      </c>
      <c r="H138" s="158">
        <v>-17.28</v>
      </c>
      <c r="I138" s="159"/>
      <c r="L138" s="155"/>
      <c r="M138" s="160"/>
      <c r="U138" s="161"/>
      <c r="AT138" s="156" t="s">
        <v>147</v>
      </c>
      <c r="AU138" s="156" t="s">
        <v>87</v>
      </c>
      <c r="AV138" s="13" t="s">
        <v>87</v>
      </c>
      <c r="AW138" s="13" t="s">
        <v>35</v>
      </c>
      <c r="AX138" s="13" t="s">
        <v>74</v>
      </c>
      <c r="AY138" s="156" t="s">
        <v>135</v>
      </c>
    </row>
    <row r="139" spans="2:51" s="13" customFormat="1" ht="11.25">
      <c r="B139" s="155"/>
      <c r="D139" s="149" t="s">
        <v>147</v>
      </c>
      <c r="E139" s="156" t="s">
        <v>19</v>
      </c>
      <c r="F139" s="157" t="s">
        <v>186</v>
      </c>
      <c r="H139" s="158">
        <v>-24.75</v>
      </c>
      <c r="I139" s="159"/>
      <c r="L139" s="155"/>
      <c r="M139" s="160"/>
      <c r="U139" s="161"/>
      <c r="AT139" s="156" t="s">
        <v>147</v>
      </c>
      <c r="AU139" s="156" t="s">
        <v>87</v>
      </c>
      <c r="AV139" s="13" t="s">
        <v>87</v>
      </c>
      <c r="AW139" s="13" t="s">
        <v>35</v>
      </c>
      <c r="AX139" s="13" t="s">
        <v>74</v>
      </c>
      <c r="AY139" s="156" t="s">
        <v>135</v>
      </c>
    </row>
    <row r="140" spans="2:51" s="13" customFormat="1" ht="11.25">
      <c r="B140" s="155"/>
      <c r="D140" s="149" t="s">
        <v>147</v>
      </c>
      <c r="E140" s="156" t="s">
        <v>19</v>
      </c>
      <c r="F140" s="157" t="s">
        <v>187</v>
      </c>
      <c r="H140" s="158">
        <v>-3.15</v>
      </c>
      <c r="I140" s="159"/>
      <c r="L140" s="155"/>
      <c r="M140" s="160"/>
      <c r="U140" s="161"/>
      <c r="AT140" s="156" t="s">
        <v>147</v>
      </c>
      <c r="AU140" s="156" t="s">
        <v>87</v>
      </c>
      <c r="AV140" s="13" t="s">
        <v>87</v>
      </c>
      <c r="AW140" s="13" t="s">
        <v>35</v>
      </c>
      <c r="AX140" s="13" t="s">
        <v>74</v>
      </c>
      <c r="AY140" s="156" t="s">
        <v>135</v>
      </c>
    </row>
    <row r="141" spans="2:51" s="14" customFormat="1" ht="11.25">
      <c r="B141" s="162"/>
      <c r="D141" s="149" t="s">
        <v>147</v>
      </c>
      <c r="E141" s="163" t="s">
        <v>19</v>
      </c>
      <c r="F141" s="164" t="s">
        <v>154</v>
      </c>
      <c r="H141" s="165">
        <v>-45.18</v>
      </c>
      <c r="I141" s="166"/>
      <c r="L141" s="162"/>
      <c r="M141" s="167"/>
      <c r="U141" s="168"/>
      <c r="AT141" s="163" t="s">
        <v>147</v>
      </c>
      <c r="AU141" s="163" t="s">
        <v>87</v>
      </c>
      <c r="AV141" s="14" t="s">
        <v>155</v>
      </c>
      <c r="AW141" s="14" t="s">
        <v>35</v>
      </c>
      <c r="AX141" s="14" t="s">
        <v>74</v>
      </c>
      <c r="AY141" s="163" t="s">
        <v>135</v>
      </c>
    </row>
    <row r="142" spans="2:51" s="12" customFormat="1" ht="11.25">
      <c r="B142" s="148"/>
      <c r="D142" s="149" t="s">
        <v>147</v>
      </c>
      <c r="E142" s="150" t="s">
        <v>19</v>
      </c>
      <c r="F142" s="151" t="s">
        <v>188</v>
      </c>
      <c r="H142" s="150" t="s">
        <v>19</v>
      </c>
      <c r="I142" s="152"/>
      <c r="L142" s="148"/>
      <c r="M142" s="153"/>
      <c r="U142" s="154"/>
      <c r="AT142" s="150" t="s">
        <v>147</v>
      </c>
      <c r="AU142" s="150" t="s">
        <v>87</v>
      </c>
      <c r="AV142" s="12" t="s">
        <v>81</v>
      </c>
      <c r="AW142" s="12" t="s">
        <v>35</v>
      </c>
      <c r="AX142" s="12" t="s">
        <v>74</v>
      </c>
      <c r="AY142" s="150" t="s">
        <v>135</v>
      </c>
    </row>
    <row r="143" spans="2:51" s="13" customFormat="1" ht="11.25">
      <c r="B143" s="155"/>
      <c r="D143" s="149" t="s">
        <v>147</v>
      </c>
      <c r="E143" s="156" t="s">
        <v>19</v>
      </c>
      <c r="F143" s="157" t="s">
        <v>189</v>
      </c>
      <c r="H143" s="158">
        <v>-451.8</v>
      </c>
      <c r="I143" s="159"/>
      <c r="L143" s="155"/>
      <c r="M143" s="160"/>
      <c r="U143" s="161"/>
      <c r="AT143" s="156" t="s">
        <v>147</v>
      </c>
      <c r="AU143" s="156" t="s">
        <v>87</v>
      </c>
      <c r="AV143" s="13" t="s">
        <v>87</v>
      </c>
      <c r="AW143" s="13" t="s">
        <v>35</v>
      </c>
      <c r="AX143" s="13" t="s">
        <v>74</v>
      </c>
      <c r="AY143" s="156" t="s">
        <v>135</v>
      </c>
    </row>
    <row r="144" spans="2:51" s="14" customFormat="1" ht="11.25">
      <c r="B144" s="162"/>
      <c r="D144" s="149" t="s">
        <v>147</v>
      </c>
      <c r="E144" s="163" t="s">
        <v>19</v>
      </c>
      <c r="F144" s="164" t="s">
        <v>154</v>
      </c>
      <c r="H144" s="165">
        <v>-451.8</v>
      </c>
      <c r="I144" s="166"/>
      <c r="L144" s="162"/>
      <c r="M144" s="167"/>
      <c r="U144" s="168"/>
      <c r="AT144" s="163" t="s">
        <v>147</v>
      </c>
      <c r="AU144" s="163" t="s">
        <v>87</v>
      </c>
      <c r="AV144" s="14" t="s">
        <v>155</v>
      </c>
      <c r="AW144" s="14" t="s">
        <v>35</v>
      </c>
      <c r="AX144" s="14" t="s">
        <v>74</v>
      </c>
      <c r="AY144" s="163" t="s">
        <v>135</v>
      </c>
    </row>
    <row r="145" spans="2:51" s="12" customFormat="1" ht="11.25">
      <c r="B145" s="148"/>
      <c r="D145" s="149" t="s">
        <v>147</v>
      </c>
      <c r="E145" s="150" t="s">
        <v>19</v>
      </c>
      <c r="F145" s="151" t="s">
        <v>190</v>
      </c>
      <c r="H145" s="150" t="s">
        <v>19</v>
      </c>
      <c r="I145" s="152"/>
      <c r="L145" s="148"/>
      <c r="M145" s="153"/>
      <c r="U145" s="154"/>
      <c r="AT145" s="150" t="s">
        <v>147</v>
      </c>
      <c r="AU145" s="150" t="s">
        <v>87</v>
      </c>
      <c r="AV145" s="12" t="s">
        <v>81</v>
      </c>
      <c r="AW145" s="12" t="s">
        <v>35</v>
      </c>
      <c r="AX145" s="12" t="s">
        <v>74</v>
      </c>
      <c r="AY145" s="150" t="s">
        <v>135</v>
      </c>
    </row>
    <row r="146" spans="2:51" s="13" customFormat="1" ht="11.25">
      <c r="B146" s="155"/>
      <c r="D146" s="149" t="s">
        <v>147</v>
      </c>
      <c r="E146" s="156" t="s">
        <v>19</v>
      </c>
      <c r="F146" s="157" t="s">
        <v>191</v>
      </c>
      <c r="H146" s="158">
        <v>3.75</v>
      </c>
      <c r="I146" s="159"/>
      <c r="L146" s="155"/>
      <c r="M146" s="160"/>
      <c r="U146" s="161"/>
      <c r="AT146" s="156" t="s">
        <v>147</v>
      </c>
      <c r="AU146" s="156" t="s">
        <v>87</v>
      </c>
      <c r="AV146" s="13" t="s">
        <v>87</v>
      </c>
      <c r="AW146" s="13" t="s">
        <v>35</v>
      </c>
      <c r="AX146" s="13" t="s">
        <v>74</v>
      </c>
      <c r="AY146" s="156" t="s">
        <v>135</v>
      </c>
    </row>
    <row r="147" spans="2:51" s="13" customFormat="1" ht="11.25">
      <c r="B147" s="155"/>
      <c r="D147" s="149" t="s">
        <v>147</v>
      </c>
      <c r="E147" s="156" t="s">
        <v>19</v>
      </c>
      <c r="F147" s="157" t="s">
        <v>192</v>
      </c>
      <c r="H147" s="158">
        <v>0.17699999999999999</v>
      </c>
      <c r="I147" s="159"/>
      <c r="L147" s="155"/>
      <c r="M147" s="160"/>
      <c r="U147" s="161"/>
      <c r="AT147" s="156" t="s">
        <v>147</v>
      </c>
      <c r="AU147" s="156" t="s">
        <v>87</v>
      </c>
      <c r="AV147" s="13" t="s">
        <v>87</v>
      </c>
      <c r="AW147" s="13" t="s">
        <v>35</v>
      </c>
      <c r="AX147" s="13" t="s">
        <v>74</v>
      </c>
      <c r="AY147" s="156" t="s">
        <v>135</v>
      </c>
    </row>
    <row r="148" spans="2:51" s="13" customFormat="1" ht="11.25">
      <c r="B148" s="155"/>
      <c r="D148" s="149" t="s">
        <v>147</v>
      </c>
      <c r="E148" s="156" t="s">
        <v>19</v>
      </c>
      <c r="F148" s="157" t="s">
        <v>193</v>
      </c>
      <c r="H148" s="158">
        <v>0.5</v>
      </c>
      <c r="I148" s="159"/>
      <c r="L148" s="155"/>
      <c r="M148" s="160"/>
      <c r="U148" s="161"/>
      <c r="AT148" s="156" t="s">
        <v>147</v>
      </c>
      <c r="AU148" s="156" t="s">
        <v>87</v>
      </c>
      <c r="AV148" s="13" t="s">
        <v>87</v>
      </c>
      <c r="AW148" s="13" t="s">
        <v>35</v>
      </c>
      <c r="AX148" s="13" t="s">
        <v>74</v>
      </c>
      <c r="AY148" s="156" t="s">
        <v>135</v>
      </c>
    </row>
    <row r="149" spans="2:51" s="13" customFormat="1" ht="11.25">
      <c r="B149" s="155"/>
      <c r="D149" s="149" t="s">
        <v>147</v>
      </c>
      <c r="E149" s="156" t="s">
        <v>19</v>
      </c>
      <c r="F149" s="157" t="s">
        <v>194</v>
      </c>
      <c r="H149" s="158">
        <v>0.73799999999999999</v>
      </c>
      <c r="I149" s="159"/>
      <c r="L149" s="155"/>
      <c r="M149" s="160"/>
      <c r="U149" s="161"/>
      <c r="AT149" s="156" t="s">
        <v>147</v>
      </c>
      <c r="AU149" s="156" t="s">
        <v>87</v>
      </c>
      <c r="AV149" s="13" t="s">
        <v>87</v>
      </c>
      <c r="AW149" s="13" t="s">
        <v>35</v>
      </c>
      <c r="AX149" s="13" t="s">
        <v>74</v>
      </c>
      <c r="AY149" s="156" t="s">
        <v>135</v>
      </c>
    </row>
    <row r="150" spans="2:51" s="13" customFormat="1" ht="11.25">
      <c r="B150" s="155"/>
      <c r="D150" s="149" t="s">
        <v>147</v>
      </c>
      <c r="E150" s="156" t="s">
        <v>19</v>
      </c>
      <c r="F150" s="157" t="s">
        <v>195</v>
      </c>
      <c r="H150" s="158">
        <v>1.25</v>
      </c>
      <c r="I150" s="159"/>
      <c r="L150" s="155"/>
      <c r="M150" s="160"/>
      <c r="U150" s="161"/>
      <c r="AT150" s="156" t="s">
        <v>147</v>
      </c>
      <c r="AU150" s="156" t="s">
        <v>87</v>
      </c>
      <c r="AV150" s="13" t="s">
        <v>87</v>
      </c>
      <c r="AW150" s="13" t="s">
        <v>35</v>
      </c>
      <c r="AX150" s="13" t="s">
        <v>74</v>
      </c>
      <c r="AY150" s="156" t="s">
        <v>135</v>
      </c>
    </row>
    <row r="151" spans="2:51" s="14" customFormat="1" ht="11.25">
      <c r="B151" s="162"/>
      <c r="D151" s="149" t="s">
        <v>147</v>
      </c>
      <c r="E151" s="163" t="s">
        <v>19</v>
      </c>
      <c r="F151" s="164" t="s">
        <v>154</v>
      </c>
      <c r="H151" s="165">
        <v>6.4149999999999991</v>
      </c>
      <c r="I151" s="166"/>
      <c r="L151" s="162"/>
      <c r="M151" s="167"/>
      <c r="U151" s="168"/>
      <c r="AT151" s="163" t="s">
        <v>147</v>
      </c>
      <c r="AU151" s="163" t="s">
        <v>87</v>
      </c>
      <c r="AV151" s="14" t="s">
        <v>155</v>
      </c>
      <c r="AW151" s="14" t="s">
        <v>35</v>
      </c>
      <c r="AX151" s="14" t="s">
        <v>74</v>
      </c>
      <c r="AY151" s="163" t="s">
        <v>135</v>
      </c>
    </row>
    <row r="152" spans="2:51" s="12" customFormat="1" ht="11.25">
      <c r="B152" s="148"/>
      <c r="D152" s="149" t="s">
        <v>147</v>
      </c>
      <c r="E152" s="150" t="s">
        <v>19</v>
      </c>
      <c r="F152" s="151" t="s">
        <v>196</v>
      </c>
      <c r="H152" s="150" t="s">
        <v>19</v>
      </c>
      <c r="I152" s="152"/>
      <c r="L152" s="148"/>
      <c r="M152" s="153"/>
      <c r="U152" s="154"/>
      <c r="AT152" s="150" t="s">
        <v>147</v>
      </c>
      <c r="AU152" s="150" t="s">
        <v>87</v>
      </c>
      <c r="AV152" s="12" t="s">
        <v>81</v>
      </c>
      <c r="AW152" s="12" t="s">
        <v>35</v>
      </c>
      <c r="AX152" s="12" t="s">
        <v>74</v>
      </c>
      <c r="AY152" s="150" t="s">
        <v>135</v>
      </c>
    </row>
    <row r="153" spans="2:51" s="13" customFormat="1" ht="11.25">
      <c r="B153" s="155"/>
      <c r="D153" s="149" t="s">
        <v>147</v>
      </c>
      <c r="E153" s="156" t="s">
        <v>19</v>
      </c>
      <c r="F153" s="157" t="s">
        <v>197</v>
      </c>
      <c r="H153" s="158">
        <v>3.5</v>
      </c>
      <c r="I153" s="159"/>
      <c r="L153" s="155"/>
      <c r="M153" s="160"/>
      <c r="U153" s="161"/>
      <c r="AT153" s="156" t="s">
        <v>147</v>
      </c>
      <c r="AU153" s="156" t="s">
        <v>87</v>
      </c>
      <c r="AV153" s="13" t="s">
        <v>87</v>
      </c>
      <c r="AW153" s="13" t="s">
        <v>35</v>
      </c>
      <c r="AX153" s="13" t="s">
        <v>74</v>
      </c>
      <c r="AY153" s="156" t="s">
        <v>135</v>
      </c>
    </row>
    <row r="154" spans="2:51" s="13" customFormat="1" ht="11.25">
      <c r="B154" s="155"/>
      <c r="D154" s="149" t="s">
        <v>147</v>
      </c>
      <c r="E154" s="156" t="s">
        <v>19</v>
      </c>
      <c r="F154" s="157" t="s">
        <v>198</v>
      </c>
      <c r="H154" s="158">
        <v>6.1879999999999997</v>
      </c>
      <c r="I154" s="159"/>
      <c r="L154" s="155"/>
      <c r="M154" s="160"/>
      <c r="U154" s="161"/>
      <c r="AT154" s="156" t="s">
        <v>147</v>
      </c>
      <c r="AU154" s="156" t="s">
        <v>87</v>
      </c>
      <c r="AV154" s="13" t="s">
        <v>87</v>
      </c>
      <c r="AW154" s="13" t="s">
        <v>35</v>
      </c>
      <c r="AX154" s="13" t="s">
        <v>74</v>
      </c>
      <c r="AY154" s="156" t="s">
        <v>135</v>
      </c>
    </row>
    <row r="155" spans="2:51" s="13" customFormat="1" ht="11.25">
      <c r="B155" s="155"/>
      <c r="D155" s="149" t="s">
        <v>147</v>
      </c>
      <c r="E155" s="156" t="s">
        <v>19</v>
      </c>
      <c r="F155" s="157" t="s">
        <v>199</v>
      </c>
      <c r="H155" s="158">
        <v>0.63800000000000001</v>
      </c>
      <c r="I155" s="159"/>
      <c r="L155" s="155"/>
      <c r="M155" s="160"/>
      <c r="U155" s="161"/>
      <c r="AT155" s="156" t="s">
        <v>147</v>
      </c>
      <c r="AU155" s="156" t="s">
        <v>87</v>
      </c>
      <c r="AV155" s="13" t="s">
        <v>87</v>
      </c>
      <c r="AW155" s="13" t="s">
        <v>35</v>
      </c>
      <c r="AX155" s="13" t="s">
        <v>74</v>
      </c>
      <c r="AY155" s="156" t="s">
        <v>135</v>
      </c>
    </row>
    <row r="156" spans="2:51" s="14" customFormat="1" ht="11.25">
      <c r="B156" s="162"/>
      <c r="D156" s="149" t="s">
        <v>147</v>
      </c>
      <c r="E156" s="163" t="s">
        <v>19</v>
      </c>
      <c r="F156" s="164" t="s">
        <v>154</v>
      </c>
      <c r="H156" s="165">
        <v>10.325999999999999</v>
      </c>
      <c r="I156" s="166"/>
      <c r="L156" s="162"/>
      <c r="M156" s="167"/>
      <c r="U156" s="168"/>
      <c r="AT156" s="163" t="s">
        <v>147</v>
      </c>
      <c r="AU156" s="163" t="s">
        <v>87</v>
      </c>
      <c r="AV156" s="14" t="s">
        <v>155</v>
      </c>
      <c r="AW156" s="14" t="s">
        <v>35</v>
      </c>
      <c r="AX156" s="14" t="s">
        <v>74</v>
      </c>
      <c r="AY156" s="163" t="s">
        <v>135</v>
      </c>
    </row>
    <row r="157" spans="2:51" s="12" customFormat="1" ht="11.25">
      <c r="B157" s="148"/>
      <c r="D157" s="149" t="s">
        <v>147</v>
      </c>
      <c r="E157" s="150" t="s">
        <v>19</v>
      </c>
      <c r="F157" s="151" t="s">
        <v>200</v>
      </c>
      <c r="H157" s="150" t="s">
        <v>19</v>
      </c>
      <c r="I157" s="152"/>
      <c r="L157" s="148"/>
      <c r="M157" s="153"/>
      <c r="U157" s="154"/>
      <c r="AT157" s="150" t="s">
        <v>147</v>
      </c>
      <c r="AU157" s="150" t="s">
        <v>87</v>
      </c>
      <c r="AV157" s="12" t="s">
        <v>81</v>
      </c>
      <c r="AW157" s="12" t="s">
        <v>35</v>
      </c>
      <c r="AX157" s="12" t="s">
        <v>74</v>
      </c>
      <c r="AY157" s="150" t="s">
        <v>135</v>
      </c>
    </row>
    <row r="158" spans="2:51" s="13" customFormat="1" ht="11.25">
      <c r="B158" s="155"/>
      <c r="D158" s="149" t="s">
        <v>147</v>
      </c>
      <c r="E158" s="156" t="s">
        <v>19</v>
      </c>
      <c r="F158" s="157" t="s">
        <v>201</v>
      </c>
      <c r="H158" s="158">
        <v>103.26</v>
      </c>
      <c r="I158" s="159"/>
      <c r="L158" s="155"/>
      <c r="M158" s="160"/>
      <c r="U158" s="161"/>
      <c r="AT158" s="156" t="s">
        <v>147</v>
      </c>
      <c r="AU158" s="156" t="s">
        <v>87</v>
      </c>
      <c r="AV158" s="13" t="s">
        <v>87</v>
      </c>
      <c r="AW158" s="13" t="s">
        <v>35</v>
      </c>
      <c r="AX158" s="13" t="s">
        <v>74</v>
      </c>
      <c r="AY158" s="156" t="s">
        <v>135</v>
      </c>
    </row>
    <row r="159" spans="2:51" s="14" customFormat="1" ht="11.25">
      <c r="B159" s="162"/>
      <c r="D159" s="149" t="s">
        <v>147</v>
      </c>
      <c r="E159" s="163" t="s">
        <v>19</v>
      </c>
      <c r="F159" s="164" t="s">
        <v>154</v>
      </c>
      <c r="H159" s="165">
        <v>103.26</v>
      </c>
      <c r="I159" s="166"/>
      <c r="L159" s="162"/>
      <c r="M159" s="167"/>
      <c r="U159" s="168"/>
      <c r="AT159" s="163" t="s">
        <v>147</v>
      </c>
      <c r="AU159" s="163" t="s">
        <v>87</v>
      </c>
      <c r="AV159" s="14" t="s">
        <v>155</v>
      </c>
      <c r="AW159" s="14" t="s">
        <v>35</v>
      </c>
      <c r="AX159" s="14" t="s">
        <v>74</v>
      </c>
      <c r="AY159" s="163" t="s">
        <v>135</v>
      </c>
    </row>
    <row r="160" spans="2:51" s="15" customFormat="1" ht="11.25">
      <c r="B160" s="169"/>
      <c r="D160" s="149" t="s">
        <v>147</v>
      </c>
      <c r="E160" s="170" t="s">
        <v>19</v>
      </c>
      <c r="F160" s="171" t="s">
        <v>162</v>
      </c>
      <c r="H160" s="172">
        <v>3112.4780000000001</v>
      </c>
      <c r="I160" s="173"/>
      <c r="L160" s="169"/>
      <c r="M160" s="174"/>
      <c r="U160" s="175"/>
      <c r="AT160" s="170" t="s">
        <v>147</v>
      </c>
      <c r="AU160" s="170" t="s">
        <v>87</v>
      </c>
      <c r="AV160" s="15" t="s">
        <v>143</v>
      </c>
      <c r="AW160" s="15" t="s">
        <v>35</v>
      </c>
      <c r="AX160" s="15" t="s">
        <v>81</v>
      </c>
      <c r="AY160" s="170" t="s">
        <v>135</v>
      </c>
    </row>
    <row r="161" spans="2:65" s="1" customFormat="1" ht="16.5" customHeight="1">
      <c r="B161" s="33"/>
      <c r="C161" s="131" t="s">
        <v>155</v>
      </c>
      <c r="D161" s="131" t="s">
        <v>138</v>
      </c>
      <c r="E161" s="132" t="s">
        <v>202</v>
      </c>
      <c r="F161" s="133" t="s">
        <v>203</v>
      </c>
      <c r="G161" s="134" t="s">
        <v>204</v>
      </c>
      <c r="H161" s="135">
        <v>101.4</v>
      </c>
      <c r="I161" s="136"/>
      <c r="J161" s="137">
        <f>ROUND(I161*H161,2)</f>
        <v>0</v>
      </c>
      <c r="K161" s="133" t="s">
        <v>142</v>
      </c>
      <c r="L161" s="33"/>
      <c r="M161" s="138" t="s">
        <v>19</v>
      </c>
      <c r="N161" s="139" t="s">
        <v>46</v>
      </c>
      <c r="P161" s="140">
        <f>O161*H161</f>
        <v>0</v>
      </c>
      <c r="Q161" s="140">
        <v>1.5E-3</v>
      </c>
      <c r="R161" s="140">
        <f>Q161*H161</f>
        <v>0.15210000000000001</v>
      </c>
      <c r="S161" s="140">
        <v>0</v>
      </c>
      <c r="T161" s="140">
        <f>S161*H161</f>
        <v>0</v>
      </c>
      <c r="U161" s="141" t="s">
        <v>19</v>
      </c>
      <c r="AR161" s="142" t="s">
        <v>143</v>
      </c>
      <c r="AT161" s="142" t="s">
        <v>138</v>
      </c>
      <c r="AU161" s="142" t="s">
        <v>87</v>
      </c>
      <c r="AY161" s="18" t="s">
        <v>135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8" t="s">
        <v>87</v>
      </c>
      <c r="BK161" s="143">
        <f>ROUND(I161*H161,2)</f>
        <v>0</v>
      </c>
      <c r="BL161" s="18" t="s">
        <v>143</v>
      </c>
      <c r="BM161" s="142" t="s">
        <v>205</v>
      </c>
    </row>
    <row r="162" spans="2:65" s="1" customFormat="1" ht="11.25">
      <c r="B162" s="33"/>
      <c r="D162" s="144" t="s">
        <v>145</v>
      </c>
      <c r="F162" s="145" t="s">
        <v>206</v>
      </c>
      <c r="I162" s="146"/>
      <c r="L162" s="33"/>
      <c r="M162" s="147"/>
      <c r="U162" s="54"/>
      <c r="AT162" s="18" t="s">
        <v>145</v>
      </c>
      <c r="AU162" s="18" t="s">
        <v>87</v>
      </c>
    </row>
    <row r="163" spans="2:65" s="12" customFormat="1" ht="11.25">
      <c r="B163" s="148"/>
      <c r="D163" s="149" t="s">
        <v>147</v>
      </c>
      <c r="E163" s="150" t="s">
        <v>19</v>
      </c>
      <c r="F163" s="151" t="s">
        <v>207</v>
      </c>
      <c r="H163" s="150" t="s">
        <v>19</v>
      </c>
      <c r="I163" s="152"/>
      <c r="L163" s="148"/>
      <c r="M163" s="153"/>
      <c r="U163" s="154"/>
      <c r="AT163" s="150" t="s">
        <v>147</v>
      </c>
      <c r="AU163" s="150" t="s">
        <v>87</v>
      </c>
      <c r="AV163" s="12" t="s">
        <v>81</v>
      </c>
      <c r="AW163" s="12" t="s">
        <v>35</v>
      </c>
      <c r="AX163" s="12" t="s">
        <v>74</v>
      </c>
      <c r="AY163" s="150" t="s">
        <v>135</v>
      </c>
    </row>
    <row r="164" spans="2:65" s="13" customFormat="1" ht="11.25">
      <c r="B164" s="155"/>
      <c r="D164" s="149" t="s">
        <v>147</v>
      </c>
      <c r="E164" s="156" t="s">
        <v>19</v>
      </c>
      <c r="F164" s="157" t="s">
        <v>208</v>
      </c>
      <c r="H164" s="158">
        <v>5</v>
      </c>
      <c r="I164" s="159"/>
      <c r="L164" s="155"/>
      <c r="M164" s="160"/>
      <c r="U164" s="161"/>
      <c r="AT164" s="156" t="s">
        <v>147</v>
      </c>
      <c r="AU164" s="156" t="s">
        <v>87</v>
      </c>
      <c r="AV164" s="13" t="s">
        <v>87</v>
      </c>
      <c r="AW164" s="13" t="s">
        <v>35</v>
      </c>
      <c r="AX164" s="13" t="s">
        <v>74</v>
      </c>
      <c r="AY164" s="156" t="s">
        <v>135</v>
      </c>
    </row>
    <row r="165" spans="2:65" s="13" customFormat="1" ht="11.25">
      <c r="B165" s="155"/>
      <c r="D165" s="149" t="s">
        <v>147</v>
      </c>
      <c r="E165" s="156" t="s">
        <v>19</v>
      </c>
      <c r="F165" s="157" t="s">
        <v>209</v>
      </c>
      <c r="H165" s="158">
        <v>68</v>
      </c>
      <c r="I165" s="159"/>
      <c r="L165" s="155"/>
      <c r="M165" s="160"/>
      <c r="U165" s="161"/>
      <c r="AT165" s="156" t="s">
        <v>147</v>
      </c>
      <c r="AU165" s="156" t="s">
        <v>87</v>
      </c>
      <c r="AV165" s="13" t="s">
        <v>87</v>
      </c>
      <c r="AW165" s="13" t="s">
        <v>35</v>
      </c>
      <c r="AX165" s="13" t="s">
        <v>74</v>
      </c>
      <c r="AY165" s="156" t="s">
        <v>135</v>
      </c>
    </row>
    <row r="166" spans="2:65" s="13" customFormat="1" ht="11.25">
      <c r="B166" s="155"/>
      <c r="D166" s="149" t="s">
        <v>147</v>
      </c>
      <c r="E166" s="156" t="s">
        <v>19</v>
      </c>
      <c r="F166" s="157" t="s">
        <v>210</v>
      </c>
      <c r="H166" s="158">
        <v>22.5</v>
      </c>
      <c r="I166" s="159"/>
      <c r="L166" s="155"/>
      <c r="M166" s="160"/>
      <c r="U166" s="161"/>
      <c r="AT166" s="156" t="s">
        <v>147</v>
      </c>
      <c r="AU166" s="156" t="s">
        <v>87</v>
      </c>
      <c r="AV166" s="13" t="s">
        <v>87</v>
      </c>
      <c r="AW166" s="13" t="s">
        <v>35</v>
      </c>
      <c r="AX166" s="13" t="s">
        <v>74</v>
      </c>
      <c r="AY166" s="156" t="s">
        <v>135</v>
      </c>
    </row>
    <row r="167" spans="2:65" s="13" customFormat="1" ht="11.25">
      <c r="B167" s="155"/>
      <c r="D167" s="149" t="s">
        <v>147</v>
      </c>
      <c r="E167" s="156" t="s">
        <v>19</v>
      </c>
      <c r="F167" s="157" t="s">
        <v>211</v>
      </c>
      <c r="H167" s="158">
        <v>5.9</v>
      </c>
      <c r="I167" s="159"/>
      <c r="L167" s="155"/>
      <c r="M167" s="160"/>
      <c r="U167" s="161"/>
      <c r="AT167" s="156" t="s">
        <v>147</v>
      </c>
      <c r="AU167" s="156" t="s">
        <v>87</v>
      </c>
      <c r="AV167" s="13" t="s">
        <v>87</v>
      </c>
      <c r="AW167" s="13" t="s">
        <v>35</v>
      </c>
      <c r="AX167" s="13" t="s">
        <v>74</v>
      </c>
      <c r="AY167" s="156" t="s">
        <v>135</v>
      </c>
    </row>
    <row r="168" spans="2:65" s="15" customFormat="1" ht="11.25">
      <c r="B168" s="169"/>
      <c r="D168" s="149" t="s">
        <v>147</v>
      </c>
      <c r="E168" s="170" t="s">
        <v>19</v>
      </c>
      <c r="F168" s="171" t="s">
        <v>162</v>
      </c>
      <c r="H168" s="172">
        <v>101.4</v>
      </c>
      <c r="I168" s="173"/>
      <c r="L168" s="169"/>
      <c r="M168" s="174"/>
      <c r="U168" s="175"/>
      <c r="AT168" s="170" t="s">
        <v>147</v>
      </c>
      <c r="AU168" s="170" t="s">
        <v>87</v>
      </c>
      <c r="AV168" s="15" t="s">
        <v>143</v>
      </c>
      <c r="AW168" s="15" t="s">
        <v>35</v>
      </c>
      <c r="AX168" s="15" t="s">
        <v>81</v>
      </c>
      <c r="AY168" s="170" t="s">
        <v>135</v>
      </c>
    </row>
    <row r="169" spans="2:65" s="1" customFormat="1" ht="16.5" customHeight="1">
      <c r="B169" s="33"/>
      <c r="C169" s="131" t="s">
        <v>143</v>
      </c>
      <c r="D169" s="131" t="s">
        <v>138</v>
      </c>
      <c r="E169" s="132" t="s">
        <v>212</v>
      </c>
      <c r="F169" s="133" t="s">
        <v>213</v>
      </c>
      <c r="G169" s="134" t="s">
        <v>141</v>
      </c>
      <c r="H169" s="135">
        <v>270.12</v>
      </c>
      <c r="I169" s="136"/>
      <c r="J169" s="137">
        <f>ROUND(I169*H169,2)</f>
        <v>0</v>
      </c>
      <c r="K169" s="133" t="s">
        <v>142</v>
      </c>
      <c r="L169" s="33"/>
      <c r="M169" s="138" t="s">
        <v>19</v>
      </c>
      <c r="N169" s="139" t="s">
        <v>46</v>
      </c>
      <c r="P169" s="140">
        <f>O169*H169</f>
        <v>0</v>
      </c>
      <c r="Q169" s="140">
        <v>2.5999999999999998E-4</v>
      </c>
      <c r="R169" s="140">
        <f>Q169*H169</f>
        <v>7.0231199999999994E-2</v>
      </c>
      <c r="S169" s="140">
        <v>0</v>
      </c>
      <c r="T169" s="140">
        <f>S169*H169</f>
        <v>0</v>
      </c>
      <c r="U169" s="141" t="s">
        <v>19</v>
      </c>
      <c r="AR169" s="142" t="s">
        <v>143</v>
      </c>
      <c r="AT169" s="142" t="s">
        <v>138</v>
      </c>
      <c r="AU169" s="142" t="s">
        <v>87</v>
      </c>
      <c r="AY169" s="18" t="s">
        <v>135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8" t="s">
        <v>87</v>
      </c>
      <c r="BK169" s="143">
        <f>ROUND(I169*H169,2)</f>
        <v>0</v>
      </c>
      <c r="BL169" s="18" t="s">
        <v>143</v>
      </c>
      <c r="BM169" s="142" t="s">
        <v>214</v>
      </c>
    </row>
    <row r="170" spans="2:65" s="1" customFormat="1" ht="11.25">
      <c r="B170" s="33"/>
      <c r="D170" s="144" t="s">
        <v>145</v>
      </c>
      <c r="F170" s="145" t="s">
        <v>215</v>
      </c>
      <c r="I170" s="146"/>
      <c r="L170" s="33"/>
      <c r="M170" s="147"/>
      <c r="U170" s="54"/>
      <c r="AT170" s="18" t="s">
        <v>145</v>
      </c>
      <c r="AU170" s="18" t="s">
        <v>87</v>
      </c>
    </row>
    <row r="171" spans="2:65" s="1" customFormat="1" ht="21.75" customHeight="1">
      <c r="B171" s="33"/>
      <c r="C171" s="131" t="s">
        <v>216</v>
      </c>
      <c r="D171" s="131" t="s">
        <v>138</v>
      </c>
      <c r="E171" s="132" t="s">
        <v>217</v>
      </c>
      <c r="F171" s="133" t="s">
        <v>218</v>
      </c>
      <c r="G171" s="134" t="s">
        <v>141</v>
      </c>
      <c r="H171" s="135">
        <v>270.12</v>
      </c>
      <c r="I171" s="136"/>
      <c r="J171" s="137">
        <f>ROUND(I171*H171,2)</f>
        <v>0</v>
      </c>
      <c r="K171" s="133" t="s">
        <v>142</v>
      </c>
      <c r="L171" s="33"/>
      <c r="M171" s="138" t="s">
        <v>19</v>
      </c>
      <c r="N171" s="139" t="s">
        <v>46</v>
      </c>
      <c r="P171" s="140">
        <f>O171*H171</f>
        <v>0</v>
      </c>
      <c r="Q171" s="140">
        <v>2.3099999999999999E-2</v>
      </c>
      <c r="R171" s="140">
        <f>Q171*H171</f>
        <v>6.2397719999999994</v>
      </c>
      <c r="S171" s="140">
        <v>0</v>
      </c>
      <c r="T171" s="140">
        <f>S171*H171</f>
        <v>0</v>
      </c>
      <c r="U171" s="141" t="s">
        <v>19</v>
      </c>
      <c r="AR171" s="142" t="s">
        <v>143</v>
      </c>
      <c r="AT171" s="142" t="s">
        <v>138</v>
      </c>
      <c r="AU171" s="142" t="s">
        <v>87</v>
      </c>
      <c r="AY171" s="18" t="s">
        <v>135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8" t="s">
        <v>87</v>
      </c>
      <c r="BK171" s="143">
        <f>ROUND(I171*H171,2)</f>
        <v>0</v>
      </c>
      <c r="BL171" s="18" t="s">
        <v>143</v>
      </c>
      <c r="BM171" s="142" t="s">
        <v>219</v>
      </c>
    </row>
    <row r="172" spans="2:65" s="1" customFormat="1" ht="11.25">
      <c r="B172" s="33"/>
      <c r="D172" s="144" t="s">
        <v>145</v>
      </c>
      <c r="F172" s="145" t="s">
        <v>220</v>
      </c>
      <c r="I172" s="146"/>
      <c r="L172" s="33"/>
      <c r="M172" s="147"/>
      <c r="U172" s="54"/>
      <c r="AT172" s="18" t="s">
        <v>145</v>
      </c>
      <c r="AU172" s="18" t="s">
        <v>87</v>
      </c>
    </row>
    <row r="173" spans="2:65" s="12" customFormat="1" ht="11.25">
      <c r="B173" s="148"/>
      <c r="D173" s="149" t="s">
        <v>147</v>
      </c>
      <c r="E173" s="150" t="s">
        <v>19</v>
      </c>
      <c r="F173" s="151" t="s">
        <v>221</v>
      </c>
      <c r="H173" s="150" t="s">
        <v>19</v>
      </c>
      <c r="I173" s="152"/>
      <c r="L173" s="148"/>
      <c r="M173" s="153"/>
      <c r="U173" s="154"/>
      <c r="AT173" s="150" t="s">
        <v>147</v>
      </c>
      <c r="AU173" s="150" t="s">
        <v>87</v>
      </c>
      <c r="AV173" s="12" t="s">
        <v>81</v>
      </c>
      <c r="AW173" s="12" t="s">
        <v>35</v>
      </c>
      <c r="AX173" s="12" t="s">
        <v>74</v>
      </c>
      <c r="AY173" s="150" t="s">
        <v>135</v>
      </c>
    </row>
    <row r="174" spans="2:65" s="13" customFormat="1" ht="11.25">
      <c r="B174" s="155"/>
      <c r="D174" s="149" t="s">
        <v>147</v>
      </c>
      <c r="E174" s="156" t="s">
        <v>19</v>
      </c>
      <c r="F174" s="157" t="s">
        <v>222</v>
      </c>
      <c r="H174" s="158">
        <v>38.28</v>
      </c>
      <c r="I174" s="159"/>
      <c r="L174" s="155"/>
      <c r="M174" s="160"/>
      <c r="U174" s="161"/>
      <c r="AT174" s="156" t="s">
        <v>147</v>
      </c>
      <c r="AU174" s="156" t="s">
        <v>87</v>
      </c>
      <c r="AV174" s="13" t="s">
        <v>87</v>
      </c>
      <c r="AW174" s="13" t="s">
        <v>35</v>
      </c>
      <c r="AX174" s="13" t="s">
        <v>74</v>
      </c>
      <c r="AY174" s="156" t="s">
        <v>135</v>
      </c>
    </row>
    <row r="175" spans="2:65" s="12" customFormat="1" ht="11.25">
      <c r="B175" s="148"/>
      <c r="D175" s="149" t="s">
        <v>147</v>
      </c>
      <c r="E175" s="150" t="s">
        <v>19</v>
      </c>
      <c r="F175" s="151" t="s">
        <v>223</v>
      </c>
      <c r="H175" s="150" t="s">
        <v>19</v>
      </c>
      <c r="I175" s="152"/>
      <c r="L175" s="148"/>
      <c r="M175" s="153"/>
      <c r="U175" s="154"/>
      <c r="AT175" s="150" t="s">
        <v>147</v>
      </c>
      <c r="AU175" s="150" t="s">
        <v>87</v>
      </c>
      <c r="AV175" s="12" t="s">
        <v>81</v>
      </c>
      <c r="AW175" s="12" t="s">
        <v>35</v>
      </c>
      <c r="AX175" s="12" t="s">
        <v>74</v>
      </c>
      <c r="AY175" s="150" t="s">
        <v>135</v>
      </c>
    </row>
    <row r="176" spans="2:65" s="13" customFormat="1" ht="11.25">
      <c r="B176" s="155"/>
      <c r="D176" s="149" t="s">
        <v>147</v>
      </c>
      <c r="E176" s="156" t="s">
        <v>19</v>
      </c>
      <c r="F176" s="157" t="s">
        <v>224</v>
      </c>
      <c r="H176" s="158">
        <v>231.84</v>
      </c>
      <c r="I176" s="159"/>
      <c r="L176" s="155"/>
      <c r="M176" s="160"/>
      <c r="U176" s="161"/>
      <c r="AT176" s="156" t="s">
        <v>147</v>
      </c>
      <c r="AU176" s="156" t="s">
        <v>87</v>
      </c>
      <c r="AV176" s="13" t="s">
        <v>87</v>
      </c>
      <c r="AW176" s="13" t="s">
        <v>35</v>
      </c>
      <c r="AX176" s="13" t="s">
        <v>74</v>
      </c>
      <c r="AY176" s="156" t="s">
        <v>135</v>
      </c>
    </row>
    <row r="177" spans="2:65" s="15" customFormat="1" ht="11.25">
      <c r="B177" s="169"/>
      <c r="D177" s="149" t="s">
        <v>147</v>
      </c>
      <c r="E177" s="170" t="s">
        <v>19</v>
      </c>
      <c r="F177" s="171" t="s">
        <v>162</v>
      </c>
      <c r="H177" s="172">
        <v>270.12</v>
      </c>
      <c r="I177" s="173"/>
      <c r="L177" s="169"/>
      <c r="M177" s="174"/>
      <c r="U177" s="175"/>
      <c r="AT177" s="170" t="s">
        <v>147</v>
      </c>
      <c r="AU177" s="170" t="s">
        <v>87</v>
      </c>
      <c r="AV177" s="15" t="s">
        <v>143</v>
      </c>
      <c r="AW177" s="15" t="s">
        <v>35</v>
      </c>
      <c r="AX177" s="15" t="s">
        <v>81</v>
      </c>
      <c r="AY177" s="170" t="s">
        <v>135</v>
      </c>
    </row>
    <row r="178" spans="2:65" s="1" customFormat="1" ht="21.75" customHeight="1">
      <c r="B178" s="33"/>
      <c r="C178" s="131" t="s">
        <v>136</v>
      </c>
      <c r="D178" s="131" t="s">
        <v>138</v>
      </c>
      <c r="E178" s="132" t="s">
        <v>225</v>
      </c>
      <c r="F178" s="133" t="s">
        <v>226</v>
      </c>
      <c r="G178" s="134" t="s">
        <v>141</v>
      </c>
      <c r="H178" s="135">
        <v>2594.8380000000002</v>
      </c>
      <c r="I178" s="136"/>
      <c r="J178" s="137">
        <f>ROUND(I178*H178,2)</f>
        <v>0</v>
      </c>
      <c r="K178" s="133" t="s">
        <v>142</v>
      </c>
      <c r="L178" s="33"/>
      <c r="M178" s="138" t="s">
        <v>19</v>
      </c>
      <c r="N178" s="139" t="s">
        <v>46</v>
      </c>
      <c r="P178" s="140">
        <f>O178*H178</f>
        <v>0</v>
      </c>
      <c r="Q178" s="140">
        <v>4.0000000000000001E-3</v>
      </c>
      <c r="R178" s="140">
        <f>Q178*H178</f>
        <v>10.379352000000001</v>
      </c>
      <c r="S178" s="140">
        <v>0</v>
      </c>
      <c r="T178" s="140">
        <f>S178*H178</f>
        <v>0</v>
      </c>
      <c r="U178" s="141" t="s">
        <v>19</v>
      </c>
      <c r="AR178" s="142" t="s">
        <v>143</v>
      </c>
      <c r="AT178" s="142" t="s">
        <v>138</v>
      </c>
      <c r="AU178" s="142" t="s">
        <v>87</v>
      </c>
      <c r="AY178" s="18" t="s">
        <v>135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8" t="s">
        <v>87</v>
      </c>
      <c r="BK178" s="143">
        <f>ROUND(I178*H178,2)</f>
        <v>0</v>
      </c>
      <c r="BL178" s="18" t="s">
        <v>143</v>
      </c>
      <c r="BM178" s="142" t="s">
        <v>227</v>
      </c>
    </row>
    <row r="179" spans="2:65" s="1" customFormat="1" ht="11.25">
      <c r="B179" s="33"/>
      <c r="D179" s="144" t="s">
        <v>145</v>
      </c>
      <c r="F179" s="145" t="s">
        <v>228</v>
      </c>
      <c r="I179" s="146"/>
      <c r="L179" s="33"/>
      <c r="M179" s="147"/>
      <c r="U179" s="54"/>
      <c r="AT179" s="18" t="s">
        <v>145</v>
      </c>
      <c r="AU179" s="18" t="s">
        <v>87</v>
      </c>
    </row>
    <row r="180" spans="2:65" s="1" customFormat="1" ht="19.5">
      <c r="B180" s="33"/>
      <c r="D180" s="149" t="s">
        <v>229</v>
      </c>
      <c r="F180" s="176" t="s">
        <v>230</v>
      </c>
      <c r="I180" s="146"/>
      <c r="L180" s="33"/>
      <c r="M180" s="147"/>
      <c r="U180" s="54"/>
      <c r="AT180" s="18" t="s">
        <v>229</v>
      </c>
      <c r="AU180" s="18" t="s">
        <v>87</v>
      </c>
    </row>
    <row r="181" spans="2:65" s="13" customFormat="1" ht="11.25">
      <c r="B181" s="155"/>
      <c r="D181" s="149" t="s">
        <v>147</v>
      </c>
      <c r="E181" s="156" t="s">
        <v>19</v>
      </c>
      <c r="F181" s="157" t="s">
        <v>231</v>
      </c>
      <c r="H181" s="158">
        <v>2594.8380000000002</v>
      </c>
      <c r="I181" s="159"/>
      <c r="L181" s="155"/>
      <c r="M181" s="160"/>
      <c r="U181" s="161"/>
      <c r="AT181" s="156" t="s">
        <v>147</v>
      </c>
      <c r="AU181" s="156" t="s">
        <v>87</v>
      </c>
      <c r="AV181" s="13" t="s">
        <v>87</v>
      </c>
      <c r="AW181" s="13" t="s">
        <v>35</v>
      </c>
      <c r="AX181" s="13" t="s">
        <v>74</v>
      </c>
      <c r="AY181" s="156" t="s">
        <v>135</v>
      </c>
    </row>
    <row r="182" spans="2:65" s="15" customFormat="1" ht="11.25">
      <c r="B182" s="169"/>
      <c r="D182" s="149" t="s">
        <v>147</v>
      </c>
      <c r="E182" s="170" t="s">
        <v>19</v>
      </c>
      <c r="F182" s="171" t="s">
        <v>162</v>
      </c>
      <c r="H182" s="172">
        <v>2594.8380000000002</v>
      </c>
      <c r="I182" s="173"/>
      <c r="L182" s="169"/>
      <c r="M182" s="174"/>
      <c r="U182" s="175"/>
      <c r="AT182" s="170" t="s">
        <v>147</v>
      </c>
      <c r="AU182" s="170" t="s">
        <v>87</v>
      </c>
      <c r="AV182" s="15" t="s">
        <v>143</v>
      </c>
      <c r="AW182" s="15" t="s">
        <v>35</v>
      </c>
      <c r="AX182" s="15" t="s">
        <v>81</v>
      </c>
      <c r="AY182" s="170" t="s">
        <v>135</v>
      </c>
    </row>
    <row r="183" spans="2:65" s="1" customFormat="1" ht="24.2" customHeight="1">
      <c r="B183" s="33"/>
      <c r="C183" s="131" t="s">
        <v>232</v>
      </c>
      <c r="D183" s="131" t="s">
        <v>138</v>
      </c>
      <c r="E183" s="132" t="s">
        <v>233</v>
      </c>
      <c r="F183" s="133" t="s">
        <v>234</v>
      </c>
      <c r="G183" s="134" t="s">
        <v>141</v>
      </c>
      <c r="H183" s="135">
        <v>174.9</v>
      </c>
      <c r="I183" s="136"/>
      <c r="J183" s="137">
        <f>ROUND(I183*H183,2)</f>
        <v>0</v>
      </c>
      <c r="K183" s="133" t="s">
        <v>142</v>
      </c>
      <c r="L183" s="33"/>
      <c r="M183" s="138" t="s">
        <v>19</v>
      </c>
      <c r="N183" s="139" t="s">
        <v>46</v>
      </c>
      <c r="P183" s="140">
        <f>O183*H183</f>
        <v>0</v>
      </c>
      <c r="Q183" s="140">
        <v>1.9959999999999999E-2</v>
      </c>
      <c r="R183" s="140">
        <f>Q183*H183</f>
        <v>3.4910039999999998</v>
      </c>
      <c r="S183" s="140">
        <v>0</v>
      </c>
      <c r="T183" s="140">
        <f>S183*H183</f>
        <v>0</v>
      </c>
      <c r="U183" s="141" t="s">
        <v>19</v>
      </c>
      <c r="AR183" s="142" t="s">
        <v>143</v>
      </c>
      <c r="AT183" s="142" t="s">
        <v>138</v>
      </c>
      <c r="AU183" s="142" t="s">
        <v>87</v>
      </c>
      <c r="AY183" s="18" t="s">
        <v>135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8" t="s">
        <v>87</v>
      </c>
      <c r="BK183" s="143">
        <f>ROUND(I183*H183,2)</f>
        <v>0</v>
      </c>
      <c r="BL183" s="18" t="s">
        <v>143</v>
      </c>
      <c r="BM183" s="142" t="s">
        <v>235</v>
      </c>
    </row>
    <row r="184" spans="2:65" s="1" customFormat="1" ht="11.25">
      <c r="B184" s="33"/>
      <c r="D184" s="144" t="s">
        <v>145</v>
      </c>
      <c r="F184" s="145" t="s">
        <v>236</v>
      </c>
      <c r="I184" s="146"/>
      <c r="L184" s="33"/>
      <c r="M184" s="147"/>
      <c r="U184" s="54"/>
      <c r="AT184" s="18" t="s">
        <v>145</v>
      </c>
      <c r="AU184" s="18" t="s">
        <v>87</v>
      </c>
    </row>
    <row r="185" spans="2:65" s="13" customFormat="1" ht="11.25">
      <c r="B185" s="155"/>
      <c r="D185" s="149" t="s">
        <v>147</v>
      </c>
      <c r="E185" s="156" t="s">
        <v>19</v>
      </c>
      <c r="F185" s="157" t="s">
        <v>172</v>
      </c>
      <c r="H185" s="158">
        <v>174.9</v>
      </c>
      <c r="I185" s="159"/>
      <c r="L185" s="155"/>
      <c r="M185" s="160"/>
      <c r="U185" s="161"/>
      <c r="AT185" s="156" t="s">
        <v>147</v>
      </c>
      <c r="AU185" s="156" t="s">
        <v>87</v>
      </c>
      <c r="AV185" s="13" t="s">
        <v>87</v>
      </c>
      <c r="AW185" s="13" t="s">
        <v>35</v>
      </c>
      <c r="AX185" s="13" t="s">
        <v>74</v>
      </c>
      <c r="AY185" s="156" t="s">
        <v>135</v>
      </c>
    </row>
    <row r="186" spans="2:65" s="15" customFormat="1" ht="11.25">
      <c r="B186" s="169"/>
      <c r="D186" s="149" t="s">
        <v>147</v>
      </c>
      <c r="E186" s="170" t="s">
        <v>19</v>
      </c>
      <c r="F186" s="171" t="s">
        <v>162</v>
      </c>
      <c r="H186" s="172">
        <v>174.9</v>
      </c>
      <c r="I186" s="173"/>
      <c r="L186" s="169"/>
      <c r="M186" s="174"/>
      <c r="U186" s="175"/>
      <c r="AT186" s="170" t="s">
        <v>147</v>
      </c>
      <c r="AU186" s="170" t="s">
        <v>87</v>
      </c>
      <c r="AV186" s="15" t="s">
        <v>143</v>
      </c>
      <c r="AW186" s="15" t="s">
        <v>35</v>
      </c>
      <c r="AX186" s="15" t="s">
        <v>81</v>
      </c>
      <c r="AY186" s="170" t="s">
        <v>135</v>
      </c>
    </row>
    <row r="187" spans="2:65" s="1" customFormat="1" ht="37.9" customHeight="1">
      <c r="B187" s="33"/>
      <c r="C187" s="131" t="s">
        <v>237</v>
      </c>
      <c r="D187" s="131" t="s">
        <v>138</v>
      </c>
      <c r="E187" s="132" t="s">
        <v>238</v>
      </c>
      <c r="F187" s="133" t="s">
        <v>239</v>
      </c>
      <c r="G187" s="134" t="s">
        <v>141</v>
      </c>
      <c r="H187" s="135">
        <v>174.39400000000001</v>
      </c>
      <c r="I187" s="136"/>
      <c r="J187" s="137">
        <f>ROUND(I187*H187,2)</f>
        <v>0</v>
      </c>
      <c r="K187" s="133" t="s">
        <v>142</v>
      </c>
      <c r="L187" s="33"/>
      <c r="M187" s="138" t="s">
        <v>19</v>
      </c>
      <c r="N187" s="139" t="s">
        <v>46</v>
      </c>
      <c r="P187" s="140">
        <f>O187*H187</f>
        <v>0</v>
      </c>
      <c r="Q187" s="140">
        <v>8.3499999999999998E-3</v>
      </c>
      <c r="R187" s="140">
        <f>Q187*H187</f>
        <v>1.4561899</v>
      </c>
      <c r="S187" s="140">
        <v>0</v>
      </c>
      <c r="T187" s="140">
        <f>S187*H187</f>
        <v>0</v>
      </c>
      <c r="U187" s="141" t="s">
        <v>19</v>
      </c>
      <c r="AR187" s="142" t="s">
        <v>143</v>
      </c>
      <c r="AT187" s="142" t="s">
        <v>138</v>
      </c>
      <c r="AU187" s="142" t="s">
        <v>87</v>
      </c>
      <c r="AY187" s="18" t="s">
        <v>135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8" t="s">
        <v>87</v>
      </c>
      <c r="BK187" s="143">
        <f>ROUND(I187*H187,2)</f>
        <v>0</v>
      </c>
      <c r="BL187" s="18" t="s">
        <v>143</v>
      </c>
      <c r="BM187" s="142" t="s">
        <v>240</v>
      </c>
    </row>
    <row r="188" spans="2:65" s="1" customFormat="1" ht="11.25">
      <c r="B188" s="33"/>
      <c r="D188" s="144" t="s">
        <v>145</v>
      </c>
      <c r="F188" s="145" t="s">
        <v>241</v>
      </c>
      <c r="I188" s="146"/>
      <c r="L188" s="33"/>
      <c r="M188" s="147"/>
      <c r="U188" s="54"/>
      <c r="AT188" s="18" t="s">
        <v>145</v>
      </c>
      <c r="AU188" s="18" t="s">
        <v>87</v>
      </c>
    </row>
    <row r="189" spans="2:65" s="12" customFormat="1" ht="11.25">
      <c r="B189" s="148"/>
      <c r="D189" s="149" t="s">
        <v>147</v>
      </c>
      <c r="E189" s="150" t="s">
        <v>19</v>
      </c>
      <c r="F189" s="151" t="s">
        <v>242</v>
      </c>
      <c r="H189" s="150" t="s">
        <v>19</v>
      </c>
      <c r="I189" s="152"/>
      <c r="L189" s="148"/>
      <c r="M189" s="153"/>
      <c r="U189" s="154"/>
      <c r="AT189" s="150" t="s">
        <v>147</v>
      </c>
      <c r="AU189" s="150" t="s">
        <v>87</v>
      </c>
      <c r="AV189" s="12" t="s">
        <v>81</v>
      </c>
      <c r="AW189" s="12" t="s">
        <v>35</v>
      </c>
      <c r="AX189" s="12" t="s">
        <v>74</v>
      </c>
      <c r="AY189" s="150" t="s">
        <v>135</v>
      </c>
    </row>
    <row r="190" spans="2:65" s="13" customFormat="1" ht="11.25">
      <c r="B190" s="155"/>
      <c r="D190" s="149" t="s">
        <v>147</v>
      </c>
      <c r="E190" s="156" t="s">
        <v>19</v>
      </c>
      <c r="F190" s="157" t="s">
        <v>243</v>
      </c>
      <c r="H190" s="158">
        <v>107.08799999999999</v>
      </c>
      <c r="I190" s="159"/>
      <c r="L190" s="155"/>
      <c r="M190" s="160"/>
      <c r="U190" s="161"/>
      <c r="AT190" s="156" t="s">
        <v>147</v>
      </c>
      <c r="AU190" s="156" t="s">
        <v>87</v>
      </c>
      <c r="AV190" s="13" t="s">
        <v>87</v>
      </c>
      <c r="AW190" s="13" t="s">
        <v>35</v>
      </c>
      <c r="AX190" s="13" t="s">
        <v>74</v>
      </c>
      <c r="AY190" s="156" t="s">
        <v>135</v>
      </c>
    </row>
    <row r="191" spans="2:65" s="13" customFormat="1" ht="11.25">
      <c r="B191" s="155"/>
      <c r="D191" s="149" t="s">
        <v>147</v>
      </c>
      <c r="E191" s="156" t="s">
        <v>19</v>
      </c>
      <c r="F191" s="157" t="s">
        <v>244</v>
      </c>
      <c r="H191" s="158">
        <v>7.2</v>
      </c>
      <c r="I191" s="159"/>
      <c r="L191" s="155"/>
      <c r="M191" s="160"/>
      <c r="U191" s="161"/>
      <c r="AT191" s="156" t="s">
        <v>147</v>
      </c>
      <c r="AU191" s="156" t="s">
        <v>87</v>
      </c>
      <c r="AV191" s="13" t="s">
        <v>87</v>
      </c>
      <c r="AW191" s="13" t="s">
        <v>35</v>
      </c>
      <c r="AX191" s="13" t="s">
        <v>74</v>
      </c>
      <c r="AY191" s="156" t="s">
        <v>135</v>
      </c>
    </row>
    <row r="192" spans="2:65" s="13" customFormat="1" ht="11.25">
      <c r="B192" s="155"/>
      <c r="D192" s="149" t="s">
        <v>147</v>
      </c>
      <c r="E192" s="156" t="s">
        <v>19</v>
      </c>
      <c r="F192" s="157" t="s">
        <v>245</v>
      </c>
      <c r="H192" s="158">
        <v>1.92</v>
      </c>
      <c r="I192" s="159"/>
      <c r="L192" s="155"/>
      <c r="M192" s="160"/>
      <c r="U192" s="161"/>
      <c r="AT192" s="156" t="s">
        <v>147</v>
      </c>
      <c r="AU192" s="156" t="s">
        <v>87</v>
      </c>
      <c r="AV192" s="13" t="s">
        <v>87</v>
      </c>
      <c r="AW192" s="13" t="s">
        <v>35</v>
      </c>
      <c r="AX192" s="13" t="s">
        <v>74</v>
      </c>
      <c r="AY192" s="156" t="s">
        <v>135</v>
      </c>
    </row>
    <row r="193" spans="2:65" s="13" customFormat="1" ht="11.25">
      <c r="B193" s="155"/>
      <c r="D193" s="149" t="s">
        <v>147</v>
      </c>
      <c r="E193" s="156" t="s">
        <v>19</v>
      </c>
      <c r="F193" s="157" t="s">
        <v>246</v>
      </c>
      <c r="H193" s="158">
        <v>58.186</v>
      </c>
      <c r="I193" s="159"/>
      <c r="L193" s="155"/>
      <c r="M193" s="160"/>
      <c r="U193" s="161"/>
      <c r="AT193" s="156" t="s">
        <v>147</v>
      </c>
      <c r="AU193" s="156" t="s">
        <v>87</v>
      </c>
      <c r="AV193" s="13" t="s">
        <v>87</v>
      </c>
      <c r="AW193" s="13" t="s">
        <v>35</v>
      </c>
      <c r="AX193" s="13" t="s">
        <v>74</v>
      </c>
      <c r="AY193" s="156" t="s">
        <v>135</v>
      </c>
    </row>
    <row r="194" spans="2:65" s="15" customFormat="1" ht="11.25">
      <c r="B194" s="169"/>
      <c r="D194" s="149" t="s">
        <v>147</v>
      </c>
      <c r="E194" s="170" t="s">
        <v>19</v>
      </c>
      <c r="F194" s="171" t="s">
        <v>162</v>
      </c>
      <c r="H194" s="172">
        <v>174.39400000000001</v>
      </c>
      <c r="I194" s="173"/>
      <c r="L194" s="169"/>
      <c r="M194" s="174"/>
      <c r="U194" s="175"/>
      <c r="AT194" s="170" t="s">
        <v>147</v>
      </c>
      <c r="AU194" s="170" t="s">
        <v>87</v>
      </c>
      <c r="AV194" s="15" t="s">
        <v>143</v>
      </c>
      <c r="AW194" s="15" t="s">
        <v>35</v>
      </c>
      <c r="AX194" s="15" t="s">
        <v>81</v>
      </c>
      <c r="AY194" s="170" t="s">
        <v>135</v>
      </c>
    </row>
    <row r="195" spans="2:65" s="1" customFormat="1" ht="16.5" customHeight="1">
      <c r="B195" s="33"/>
      <c r="C195" s="177" t="s">
        <v>247</v>
      </c>
      <c r="D195" s="177" t="s">
        <v>248</v>
      </c>
      <c r="E195" s="178" t="s">
        <v>249</v>
      </c>
      <c r="F195" s="179" t="s">
        <v>250</v>
      </c>
      <c r="G195" s="180" t="s">
        <v>141</v>
      </c>
      <c r="H195" s="181">
        <v>183.113</v>
      </c>
      <c r="I195" s="182"/>
      <c r="J195" s="183">
        <f>ROUND(I195*H195,2)</f>
        <v>0</v>
      </c>
      <c r="K195" s="179" t="s">
        <v>142</v>
      </c>
      <c r="L195" s="184"/>
      <c r="M195" s="185" t="s">
        <v>19</v>
      </c>
      <c r="N195" s="186" t="s">
        <v>46</v>
      </c>
      <c r="P195" s="140">
        <f>O195*H195</f>
        <v>0</v>
      </c>
      <c r="Q195" s="140">
        <v>2.3999999999999998E-3</v>
      </c>
      <c r="R195" s="140">
        <f>Q195*H195</f>
        <v>0.43947119999999995</v>
      </c>
      <c r="S195" s="140">
        <v>0</v>
      </c>
      <c r="T195" s="140">
        <f>S195*H195</f>
        <v>0</v>
      </c>
      <c r="U195" s="141" t="s">
        <v>19</v>
      </c>
      <c r="AR195" s="142" t="s">
        <v>237</v>
      </c>
      <c r="AT195" s="142" t="s">
        <v>248</v>
      </c>
      <c r="AU195" s="142" t="s">
        <v>87</v>
      </c>
      <c r="AY195" s="18" t="s">
        <v>135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8" t="s">
        <v>87</v>
      </c>
      <c r="BK195" s="143">
        <f>ROUND(I195*H195,2)</f>
        <v>0</v>
      </c>
      <c r="BL195" s="18" t="s">
        <v>143</v>
      </c>
      <c r="BM195" s="142" t="s">
        <v>251</v>
      </c>
    </row>
    <row r="196" spans="2:65" s="13" customFormat="1" ht="11.25">
      <c r="B196" s="155"/>
      <c r="D196" s="149" t="s">
        <v>147</v>
      </c>
      <c r="F196" s="157" t="s">
        <v>252</v>
      </c>
      <c r="H196" s="158">
        <v>183.113</v>
      </c>
      <c r="I196" s="159"/>
      <c r="L196" s="155"/>
      <c r="M196" s="160"/>
      <c r="U196" s="161"/>
      <c r="AT196" s="156" t="s">
        <v>147</v>
      </c>
      <c r="AU196" s="156" t="s">
        <v>87</v>
      </c>
      <c r="AV196" s="13" t="s">
        <v>87</v>
      </c>
      <c r="AW196" s="13" t="s">
        <v>4</v>
      </c>
      <c r="AX196" s="13" t="s">
        <v>81</v>
      </c>
      <c r="AY196" s="156" t="s">
        <v>135</v>
      </c>
    </row>
    <row r="197" spans="2:65" s="1" customFormat="1" ht="16.5" customHeight="1">
      <c r="B197" s="33"/>
      <c r="C197" s="131" t="s">
        <v>253</v>
      </c>
      <c r="D197" s="131" t="s">
        <v>138</v>
      </c>
      <c r="E197" s="132" t="s">
        <v>254</v>
      </c>
      <c r="F197" s="133" t="s">
        <v>255</v>
      </c>
      <c r="G197" s="134" t="s">
        <v>141</v>
      </c>
      <c r="H197" s="135">
        <v>58.103999999999999</v>
      </c>
      <c r="I197" s="136"/>
      <c r="J197" s="137">
        <f>ROUND(I197*H197,2)</f>
        <v>0</v>
      </c>
      <c r="K197" s="133" t="s">
        <v>142</v>
      </c>
      <c r="L197" s="33"/>
      <c r="M197" s="138" t="s">
        <v>19</v>
      </c>
      <c r="N197" s="139" t="s">
        <v>46</v>
      </c>
      <c r="P197" s="140">
        <f>O197*H197</f>
        <v>0</v>
      </c>
      <c r="Q197" s="140">
        <v>1.8000000000000001E-4</v>
      </c>
      <c r="R197" s="140">
        <f>Q197*H197</f>
        <v>1.0458720000000001E-2</v>
      </c>
      <c r="S197" s="140">
        <v>0</v>
      </c>
      <c r="T197" s="140">
        <f>S197*H197</f>
        <v>0</v>
      </c>
      <c r="U197" s="141" t="s">
        <v>19</v>
      </c>
      <c r="AR197" s="142" t="s">
        <v>143</v>
      </c>
      <c r="AT197" s="142" t="s">
        <v>138</v>
      </c>
      <c r="AU197" s="142" t="s">
        <v>87</v>
      </c>
      <c r="AY197" s="18" t="s">
        <v>135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8" t="s">
        <v>87</v>
      </c>
      <c r="BK197" s="143">
        <f>ROUND(I197*H197,2)</f>
        <v>0</v>
      </c>
      <c r="BL197" s="18" t="s">
        <v>143</v>
      </c>
      <c r="BM197" s="142" t="s">
        <v>256</v>
      </c>
    </row>
    <row r="198" spans="2:65" s="1" customFormat="1" ht="11.25">
      <c r="B198" s="33"/>
      <c r="D198" s="144" t="s">
        <v>145</v>
      </c>
      <c r="F198" s="145" t="s">
        <v>257</v>
      </c>
      <c r="I198" s="146"/>
      <c r="L198" s="33"/>
      <c r="M198" s="147"/>
      <c r="U198" s="54"/>
      <c r="AT198" s="18" t="s">
        <v>145</v>
      </c>
      <c r="AU198" s="18" t="s">
        <v>87</v>
      </c>
    </row>
    <row r="199" spans="2:65" s="12" customFormat="1" ht="11.25">
      <c r="B199" s="148"/>
      <c r="D199" s="149" t="s">
        <v>147</v>
      </c>
      <c r="E199" s="150" t="s">
        <v>19</v>
      </c>
      <c r="F199" s="151" t="s">
        <v>242</v>
      </c>
      <c r="H199" s="150" t="s">
        <v>19</v>
      </c>
      <c r="I199" s="152"/>
      <c r="L199" s="148"/>
      <c r="M199" s="153"/>
      <c r="U199" s="154"/>
      <c r="AT199" s="150" t="s">
        <v>147</v>
      </c>
      <c r="AU199" s="150" t="s">
        <v>87</v>
      </c>
      <c r="AV199" s="12" t="s">
        <v>81</v>
      </c>
      <c r="AW199" s="12" t="s">
        <v>35</v>
      </c>
      <c r="AX199" s="12" t="s">
        <v>74</v>
      </c>
      <c r="AY199" s="150" t="s">
        <v>135</v>
      </c>
    </row>
    <row r="200" spans="2:65" s="13" customFormat="1" ht="11.25">
      <c r="B200" s="155"/>
      <c r="D200" s="149" t="s">
        <v>147</v>
      </c>
      <c r="E200" s="156" t="s">
        <v>19</v>
      </c>
      <c r="F200" s="157" t="s">
        <v>258</v>
      </c>
      <c r="H200" s="158">
        <v>53.543999999999997</v>
      </c>
      <c r="I200" s="159"/>
      <c r="L200" s="155"/>
      <c r="M200" s="160"/>
      <c r="U200" s="161"/>
      <c r="AT200" s="156" t="s">
        <v>147</v>
      </c>
      <c r="AU200" s="156" t="s">
        <v>87</v>
      </c>
      <c r="AV200" s="13" t="s">
        <v>87</v>
      </c>
      <c r="AW200" s="13" t="s">
        <v>35</v>
      </c>
      <c r="AX200" s="13" t="s">
        <v>74</v>
      </c>
      <c r="AY200" s="156" t="s">
        <v>135</v>
      </c>
    </row>
    <row r="201" spans="2:65" s="13" customFormat="1" ht="11.25">
      <c r="B201" s="155"/>
      <c r="D201" s="149" t="s">
        <v>147</v>
      </c>
      <c r="E201" s="156" t="s">
        <v>19</v>
      </c>
      <c r="F201" s="157" t="s">
        <v>259</v>
      </c>
      <c r="H201" s="158">
        <v>3.6</v>
      </c>
      <c r="I201" s="159"/>
      <c r="L201" s="155"/>
      <c r="M201" s="160"/>
      <c r="U201" s="161"/>
      <c r="AT201" s="156" t="s">
        <v>147</v>
      </c>
      <c r="AU201" s="156" t="s">
        <v>87</v>
      </c>
      <c r="AV201" s="13" t="s">
        <v>87</v>
      </c>
      <c r="AW201" s="13" t="s">
        <v>35</v>
      </c>
      <c r="AX201" s="13" t="s">
        <v>74</v>
      </c>
      <c r="AY201" s="156" t="s">
        <v>135</v>
      </c>
    </row>
    <row r="202" spans="2:65" s="13" customFormat="1" ht="11.25">
      <c r="B202" s="155"/>
      <c r="D202" s="149" t="s">
        <v>147</v>
      </c>
      <c r="E202" s="156" t="s">
        <v>19</v>
      </c>
      <c r="F202" s="157" t="s">
        <v>260</v>
      </c>
      <c r="H202" s="158">
        <v>0.96</v>
      </c>
      <c r="I202" s="159"/>
      <c r="L202" s="155"/>
      <c r="M202" s="160"/>
      <c r="U202" s="161"/>
      <c r="AT202" s="156" t="s">
        <v>147</v>
      </c>
      <c r="AU202" s="156" t="s">
        <v>87</v>
      </c>
      <c r="AV202" s="13" t="s">
        <v>87</v>
      </c>
      <c r="AW202" s="13" t="s">
        <v>35</v>
      </c>
      <c r="AX202" s="13" t="s">
        <v>74</v>
      </c>
      <c r="AY202" s="156" t="s">
        <v>135</v>
      </c>
    </row>
    <row r="203" spans="2:65" s="15" customFormat="1" ht="11.25">
      <c r="B203" s="169"/>
      <c r="D203" s="149" t="s">
        <v>147</v>
      </c>
      <c r="E203" s="170" t="s">
        <v>19</v>
      </c>
      <c r="F203" s="171" t="s">
        <v>162</v>
      </c>
      <c r="H203" s="172">
        <v>58.103999999999999</v>
      </c>
      <c r="I203" s="173"/>
      <c r="L203" s="169"/>
      <c r="M203" s="174"/>
      <c r="U203" s="175"/>
      <c r="AT203" s="170" t="s">
        <v>147</v>
      </c>
      <c r="AU203" s="170" t="s">
        <v>87</v>
      </c>
      <c r="AV203" s="15" t="s">
        <v>143</v>
      </c>
      <c r="AW203" s="15" t="s">
        <v>35</v>
      </c>
      <c r="AX203" s="15" t="s">
        <v>81</v>
      </c>
      <c r="AY203" s="170" t="s">
        <v>135</v>
      </c>
    </row>
    <row r="204" spans="2:65" s="1" customFormat="1" ht="21.75" customHeight="1">
      <c r="B204" s="33"/>
      <c r="C204" s="131" t="s">
        <v>261</v>
      </c>
      <c r="D204" s="131" t="s">
        <v>138</v>
      </c>
      <c r="E204" s="132" t="s">
        <v>262</v>
      </c>
      <c r="F204" s="133" t="s">
        <v>263</v>
      </c>
      <c r="G204" s="134" t="s">
        <v>141</v>
      </c>
      <c r="H204" s="135">
        <v>58.103999999999999</v>
      </c>
      <c r="I204" s="136"/>
      <c r="J204" s="137">
        <f>ROUND(I204*H204,2)</f>
        <v>0</v>
      </c>
      <c r="K204" s="133" t="s">
        <v>142</v>
      </c>
      <c r="L204" s="33"/>
      <c r="M204" s="138" t="s">
        <v>19</v>
      </c>
      <c r="N204" s="139" t="s">
        <v>46</v>
      </c>
      <c r="P204" s="140">
        <f>O204*H204</f>
        <v>0</v>
      </c>
      <c r="Q204" s="140">
        <v>5.7000000000000002E-3</v>
      </c>
      <c r="R204" s="140">
        <f>Q204*H204</f>
        <v>0.33119280000000001</v>
      </c>
      <c r="S204" s="140">
        <v>0</v>
      </c>
      <c r="T204" s="140">
        <f>S204*H204</f>
        <v>0</v>
      </c>
      <c r="U204" s="141" t="s">
        <v>19</v>
      </c>
      <c r="AR204" s="142" t="s">
        <v>143</v>
      </c>
      <c r="AT204" s="142" t="s">
        <v>138</v>
      </c>
      <c r="AU204" s="142" t="s">
        <v>87</v>
      </c>
      <c r="AY204" s="18" t="s">
        <v>135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8" t="s">
        <v>87</v>
      </c>
      <c r="BK204" s="143">
        <f>ROUND(I204*H204,2)</f>
        <v>0</v>
      </c>
      <c r="BL204" s="18" t="s">
        <v>143</v>
      </c>
      <c r="BM204" s="142" t="s">
        <v>264</v>
      </c>
    </row>
    <row r="205" spans="2:65" s="1" customFormat="1" ht="11.25">
      <c r="B205" s="33"/>
      <c r="D205" s="144" t="s">
        <v>145</v>
      </c>
      <c r="F205" s="145" t="s">
        <v>265</v>
      </c>
      <c r="I205" s="146"/>
      <c r="L205" s="33"/>
      <c r="M205" s="147"/>
      <c r="U205" s="54"/>
      <c r="AT205" s="18" t="s">
        <v>145</v>
      </c>
      <c r="AU205" s="18" t="s">
        <v>87</v>
      </c>
    </row>
    <row r="206" spans="2:65" s="1" customFormat="1" ht="37.9" customHeight="1">
      <c r="B206" s="33"/>
      <c r="C206" s="131" t="s">
        <v>8</v>
      </c>
      <c r="D206" s="131" t="s">
        <v>138</v>
      </c>
      <c r="E206" s="132" t="s">
        <v>266</v>
      </c>
      <c r="F206" s="133" t="s">
        <v>267</v>
      </c>
      <c r="G206" s="134" t="s">
        <v>141</v>
      </c>
      <c r="H206" s="135">
        <v>384.24900000000002</v>
      </c>
      <c r="I206" s="136"/>
      <c r="J206" s="137">
        <f>ROUND(I206*H206,2)</f>
        <v>0</v>
      </c>
      <c r="K206" s="133" t="s">
        <v>142</v>
      </c>
      <c r="L206" s="33"/>
      <c r="M206" s="138" t="s">
        <v>19</v>
      </c>
      <c r="N206" s="139" t="s">
        <v>46</v>
      </c>
      <c r="P206" s="140">
        <f>O206*H206</f>
        <v>0</v>
      </c>
      <c r="Q206" s="140">
        <v>1.1350000000000001E-2</v>
      </c>
      <c r="R206" s="140">
        <f>Q206*H206</f>
        <v>4.3612261500000002</v>
      </c>
      <c r="S206" s="140">
        <v>0</v>
      </c>
      <c r="T206" s="140">
        <f>S206*H206</f>
        <v>0</v>
      </c>
      <c r="U206" s="141" t="s">
        <v>19</v>
      </c>
      <c r="AR206" s="142" t="s">
        <v>143</v>
      </c>
      <c r="AT206" s="142" t="s">
        <v>138</v>
      </c>
      <c r="AU206" s="142" t="s">
        <v>87</v>
      </c>
      <c r="AY206" s="18" t="s">
        <v>135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8" t="s">
        <v>87</v>
      </c>
      <c r="BK206" s="143">
        <f>ROUND(I206*H206,2)</f>
        <v>0</v>
      </c>
      <c r="BL206" s="18" t="s">
        <v>143</v>
      </c>
      <c r="BM206" s="142" t="s">
        <v>268</v>
      </c>
    </row>
    <row r="207" spans="2:65" s="1" customFormat="1" ht="11.25">
      <c r="B207" s="33"/>
      <c r="D207" s="144" t="s">
        <v>145</v>
      </c>
      <c r="F207" s="145" t="s">
        <v>269</v>
      </c>
      <c r="I207" s="146"/>
      <c r="L207" s="33"/>
      <c r="M207" s="147"/>
      <c r="U207" s="54"/>
      <c r="AT207" s="18" t="s">
        <v>145</v>
      </c>
      <c r="AU207" s="18" t="s">
        <v>87</v>
      </c>
    </row>
    <row r="208" spans="2:65" s="12" customFormat="1" ht="11.25">
      <c r="B208" s="148"/>
      <c r="D208" s="149" t="s">
        <v>147</v>
      </c>
      <c r="E208" s="150" t="s">
        <v>19</v>
      </c>
      <c r="F208" s="151" t="s">
        <v>270</v>
      </c>
      <c r="H208" s="150" t="s">
        <v>19</v>
      </c>
      <c r="I208" s="152"/>
      <c r="L208" s="148"/>
      <c r="M208" s="153"/>
      <c r="U208" s="154"/>
      <c r="AT208" s="150" t="s">
        <v>147</v>
      </c>
      <c r="AU208" s="150" t="s">
        <v>87</v>
      </c>
      <c r="AV208" s="12" t="s">
        <v>81</v>
      </c>
      <c r="AW208" s="12" t="s">
        <v>35</v>
      </c>
      <c r="AX208" s="12" t="s">
        <v>74</v>
      </c>
      <c r="AY208" s="150" t="s">
        <v>135</v>
      </c>
    </row>
    <row r="209" spans="2:51" s="12" customFormat="1" ht="11.25">
      <c r="B209" s="148"/>
      <c r="D209" s="149" t="s">
        <v>147</v>
      </c>
      <c r="E209" s="150" t="s">
        <v>19</v>
      </c>
      <c r="F209" s="151" t="s">
        <v>271</v>
      </c>
      <c r="H209" s="150" t="s">
        <v>19</v>
      </c>
      <c r="I209" s="152"/>
      <c r="L209" s="148"/>
      <c r="M209" s="153"/>
      <c r="U209" s="154"/>
      <c r="AT209" s="150" t="s">
        <v>147</v>
      </c>
      <c r="AU209" s="150" t="s">
        <v>87</v>
      </c>
      <c r="AV209" s="12" t="s">
        <v>81</v>
      </c>
      <c r="AW209" s="12" t="s">
        <v>35</v>
      </c>
      <c r="AX209" s="12" t="s">
        <v>74</v>
      </c>
      <c r="AY209" s="150" t="s">
        <v>135</v>
      </c>
    </row>
    <row r="210" spans="2:51" s="13" customFormat="1" ht="11.25">
      <c r="B210" s="155"/>
      <c r="D210" s="149" t="s">
        <v>147</v>
      </c>
      <c r="E210" s="156" t="s">
        <v>19</v>
      </c>
      <c r="F210" s="157" t="s">
        <v>272</v>
      </c>
      <c r="H210" s="158">
        <v>5.25</v>
      </c>
      <c r="I210" s="159"/>
      <c r="L210" s="155"/>
      <c r="M210" s="160"/>
      <c r="U210" s="161"/>
      <c r="AT210" s="156" t="s">
        <v>147</v>
      </c>
      <c r="AU210" s="156" t="s">
        <v>87</v>
      </c>
      <c r="AV210" s="13" t="s">
        <v>87</v>
      </c>
      <c r="AW210" s="13" t="s">
        <v>35</v>
      </c>
      <c r="AX210" s="13" t="s">
        <v>74</v>
      </c>
      <c r="AY210" s="156" t="s">
        <v>135</v>
      </c>
    </row>
    <row r="211" spans="2:51" s="13" customFormat="1" ht="11.25">
      <c r="B211" s="155"/>
      <c r="D211" s="149" t="s">
        <v>147</v>
      </c>
      <c r="E211" s="156" t="s">
        <v>19</v>
      </c>
      <c r="F211" s="157" t="s">
        <v>272</v>
      </c>
      <c r="H211" s="158">
        <v>5.25</v>
      </c>
      <c r="I211" s="159"/>
      <c r="L211" s="155"/>
      <c r="M211" s="160"/>
      <c r="U211" s="161"/>
      <c r="AT211" s="156" t="s">
        <v>147</v>
      </c>
      <c r="AU211" s="156" t="s">
        <v>87</v>
      </c>
      <c r="AV211" s="13" t="s">
        <v>87</v>
      </c>
      <c r="AW211" s="13" t="s">
        <v>35</v>
      </c>
      <c r="AX211" s="13" t="s">
        <v>74</v>
      </c>
      <c r="AY211" s="156" t="s">
        <v>135</v>
      </c>
    </row>
    <row r="212" spans="2:51" s="13" customFormat="1" ht="11.25">
      <c r="B212" s="155"/>
      <c r="D212" s="149" t="s">
        <v>147</v>
      </c>
      <c r="E212" s="156" t="s">
        <v>19</v>
      </c>
      <c r="F212" s="157" t="s">
        <v>273</v>
      </c>
      <c r="H212" s="158">
        <v>1.5</v>
      </c>
      <c r="I212" s="159"/>
      <c r="L212" s="155"/>
      <c r="M212" s="160"/>
      <c r="U212" s="161"/>
      <c r="AT212" s="156" t="s">
        <v>147</v>
      </c>
      <c r="AU212" s="156" t="s">
        <v>87</v>
      </c>
      <c r="AV212" s="13" t="s">
        <v>87</v>
      </c>
      <c r="AW212" s="13" t="s">
        <v>35</v>
      </c>
      <c r="AX212" s="13" t="s">
        <v>74</v>
      </c>
      <c r="AY212" s="156" t="s">
        <v>135</v>
      </c>
    </row>
    <row r="213" spans="2:51" s="13" customFormat="1" ht="11.25">
      <c r="B213" s="155"/>
      <c r="D213" s="149" t="s">
        <v>147</v>
      </c>
      <c r="E213" s="156" t="s">
        <v>19</v>
      </c>
      <c r="F213" s="157" t="s">
        <v>274</v>
      </c>
      <c r="H213" s="158">
        <v>3.25</v>
      </c>
      <c r="I213" s="159"/>
      <c r="L213" s="155"/>
      <c r="M213" s="160"/>
      <c r="U213" s="161"/>
      <c r="AT213" s="156" t="s">
        <v>147</v>
      </c>
      <c r="AU213" s="156" t="s">
        <v>87</v>
      </c>
      <c r="AV213" s="13" t="s">
        <v>87</v>
      </c>
      <c r="AW213" s="13" t="s">
        <v>35</v>
      </c>
      <c r="AX213" s="13" t="s">
        <v>74</v>
      </c>
      <c r="AY213" s="156" t="s">
        <v>135</v>
      </c>
    </row>
    <row r="214" spans="2:51" s="12" customFormat="1" ht="11.25">
      <c r="B214" s="148"/>
      <c r="D214" s="149" t="s">
        <v>147</v>
      </c>
      <c r="E214" s="150" t="s">
        <v>19</v>
      </c>
      <c r="F214" s="151" t="s">
        <v>275</v>
      </c>
      <c r="H214" s="150" t="s">
        <v>19</v>
      </c>
      <c r="I214" s="152"/>
      <c r="L214" s="148"/>
      <c r="M214" s="153"/>
      <c r="U214" s="154"/>
      <c r="AT214" s="150" t="s">
        <v>147</v>
      </c>
      <c r="AU214" s="150" t="s">
        <v>87</v>
      </c>
      <c r="AV214" s="12" t="s">
        <v>81</v>
      </c>
      <c r="AW214" s="12" t="s">
        <v>35</v>
      </c>
      <c r="AX214" s="12" t="s">
        <v>74</v>
      </c>
      <c r="AY214" s="150" t="s">
        <v>135</v>
      </c>
    </row>
    <row r="215" spans="2:51" s="13" customFormat="1" ht="11.25">
      <c r="B215" s="155"/>
      <c r="D215" s="149" t="s">
        <v>147</v>
      </c>
      <c r="E215" s="156" t="s">
        <v>19</v>
      </c>
      <c r="F215" s="157" t="s">
        <v>276</v>
      </c>
      <c r="H215" s="158">
        <v>30.5</v>
      </c>
      <c r="I215" s="159"/>
      <c r="L215" s="155"/>
      <c r="M215" s="160"/>
      <c r="U215" s="161"/>
      <c r="AT215" s="156" t="s">
        <v>147</v>
      </c>
      <c r="AU215" s="156" t="s">
        <v>87</v>
      </c>
      <c r="AV215" s="13" t="s">
        <v>87</v>
      </c>
      <c r="AW215" s="13" t="s">
        <v>35</v>
      </c>
      <c r="AX215" s="13" t="s">
        <v>74</v>
      </c>
      <c r="AY215" s="156" t="s">
        <v>135</v>
      </c>
    </row>
    <row r="216" spans="2:51" s="13" customFormat="1" ht="11.25">
      <c r="B216" s="155"/>
      <c r="D216" s="149" t="s">
        <v>147</v>
      </c>
      <c r="E216" s="156" t="s">
        <v>19</v>
      </c>
      <c r="F216" s="157" t="s">
        <v>277</v>
      </c>
      <c r="H216" s="158">
        <v>-2.7069999999999999</v>
      </c>
      <c r="I216" s="159"/>
      <c r="L216" s="155"/>
      <c r="M216" s="160"/>
      <c r="U216" s="161"/>
      <c r="AT216" s="156" t="s">
        <v>147</v>
      </c>
      <c r="AU216" s="156" t="s">
        <v>87</v>
      </c>
      <c r="AV216" s="13" t="s">
        <v>87</v>
      </c>
      <c r="AW216" s="13" t="s">
        <v>35</v>
      </c>
      <c r="AX216" s="13" t="s">
        <v>74</v>
      </c>
      <c r="AY216" s="156" t="s">
        <v>135</v>
      </c>
    </row>
    <row r="217" spans="2:51" s="13" customFormat="1" ht="11.25">
      <c r="B217" s="155"/>
      <c r="D217" s="149" t="s">
        <v>147</v>
      </c>
      <c r="E217" s="156" t="s">
        <v>19</v>
      </c>
      <c r="F217" s="157" t="s">
        <v>278</v>
      </c>
      <c r="H217" s="158">
        <v>-1.0369999999999999</v>
      </c>
      <c r="I217" s="159"/>
      <c r="L217" s="155"/>
      <c r="M217" s="160"/>
      <c r="U217" s="161"/>
      <c r="AT217" s="156" t="s">
        <v>147</v>
      </c>
      <c r="AU217" s="156" t="s">
        <v>87</v>
      </c>
      <c r="AV217" s="13" t="s">
        <v>87</v>
      </c>
      <c r="AW217" s="13" t="s">
        <v>35</v>
      </c>
      <c r="AX217" s="13" t="s">
        <v>74</v>
      </c>
      <c r="AY217" s="156" t="s">
        <v>135</v>
      </c>
    </row>
    <row r="218" spans="2:51" s="12" customFormat="1" ht="11.25">
      <c r="B218" s="148"/>
      <c r="D218" s="149" t="s">
        <v>147</v>
      </c>
      <c r="E218" s="150" t="s">
        <v>19</v>
      </c>
      <c r="F218" s="151" t="s">
        <v>279</v>
      </c>
      <c r="H218" s="150" t="s">
        <v>19</v>
      </c>
      <c r="I218" s="152"/>
      <c r="L218" s="148"/>
      <c r="M218" s="153"/>
      <c r="U218" s="154"/>
      <c r="AT218" s="150" t="s">
        <v>147</v>
      </c>
      <c r="AU218" s="150" t="s">
        <v>87</v>
      </c>
      <c r="AV218" s="12" t="s">
        <v>81</v>
      </c>
      <c r="AW218" s="12" t="s">
        <v>35</v>
      </c>
      <c r="AX218" s="12" t="s">
        <v>74</v>
      </c>
      <c r="AY218" s="150" t="s">
        <v>135</v>
      </c>
    </row>
    <row r="219" spans="2:51" s="13" customFormat="1" ht="11.25">
      <c r="B219" s="155"/>
      <c r="D219" s="149" t="s">
        <v>147</v>
      </c>
      <c r="E219" s="156" t="s">
        <v>19</v>
      </c>
      <c r="F219" s="157" t="s">
        <v>280</v>
      </c>
      <c r="H219" s="158">
        <v>13.144</v>
      </c>
      <c r="I219" s="159"/>
      <c r="L219" s="155"/>
      <c r="M219" s="160"/>
      <c r="U219" s="161"/>
      <c r="AT219" s="156" t="s">
        <v>147</v>
      </c>
      <c r="AU219" s="156" t="s">
        <v>87</v>
      </c>
      <c r="AV219" s="13" t="s">
        <v>87</v>
      </c>
      <c r="AW219" s="13" t="s">
        <v>35</v>
      </c>
      <c r="AX219" s="13" t="s">
        <v>74</v>
      </c>
      <c r="AY219" s="156" t="s">
        <v>135</v>
      </c>
    </row>
    <row r="220" spans="2:51" s="13" customFormat="1" ht="11.25">
      <c r="B220" s="155"/>
      <c r="D220" s="149" t="s">
        <v>147</v>
      </c>
      <c r="E220" s="156" t="s">
        <v>19</v>
      </c>
      <c r="F220" s="157" t="s">
        <v>281</v>
      </c>
      <c r="H220" s="158">
        <v>-3.1680000000000001</v>
      </c>
      <c r="I220" s="159"/>
      <c r="L220" s="155"/>
      <c r="M220" s="160"/>
      <c r="U220" s="161"/>
      <c r="AT220" s="156" t="s">
        <v>147</v>
      </c>
      <c r="AU220" s="156" t="s">
        <v>87</v>
      </c>
      <c r="AV220" s="13" t="s">
        <v>87</v>
      </c>
      <c r="AW220" s="13" t="s">
        <v>35</v>
      </c>
      <c r="AX220" s="13" t="s">
        <v>74</v>
      </c>
      <c r="AY220" s="156" t="s">
        <v>135</v>
      </c>
    </row>
    <row r="221" spans="2:51" s="14" customFormat="1" ht="11.25">
      <c r="B221" s="162"/>
      <c r="D221" s="149" t="s">
        <v>147</v>
      </c>
      <c r="E221" s="163" t="s">
        <v>19</v>
      </c>
      <c r="F221" s="164" t="s">
        <v>154</v>
      </c>
      <c r="H221" s="165">
        <v>51.981999999999999</v>
      </c>
      <c r="I221" s="166"/>
      <c r="L221" s="162"/>
      <c r="M221" s="167"/>
      <c r="U221" s="168"/>
      <c r="AT221" s="163" t="s">
        <v>147</v>
      </c>
      <c r="AU221" s="163" t="s">
        <v>87</v>
      </c>
      <c r="AV221" s="14" t="s">
        <v>155</v>
      </c>
      <c r="AW221" s="14" t="s">
        <v>35</v>
      </c>
      <c r="AX221" s="14" t="s">
        <v>74</v>
      </c>
      <c r="AY221" s="163" t="s">
        <v>135</v>
      </c>
    </row>
    <row r="222" spans="2:51" s="12" customFormat="1" ht="11.25">
      <c r="B222" s="148"/>
      <c r="D222" s="149" t="s">
        <v>147</v>
      </c>
      <c r="E222" s="150" t="s">
        <v>19</v>
      </c>
      <c r="F222" s="151" t="s">
        <v>282</v>
      </c>
      <c r="H222" s="150" t="s">
        <v>19</v>
      </c>
      <c r="I222" s="152"/>
      <c r="L222" s="148"/>
      <c r="M222" s="153"/>
      <c r="U222" s="154"/>
      <c r="AT222" s="150" t="s">
        <v>147</v>
      </c>
      <c r="AU222" s="150" t="s">
        <v>87</v>
      </c>
      <c r="AV222" s="12" t="s">
        <v>81</v>
      </c>
      <c r="AW222" s="12" t="s">
        <v>35</v>
      </c>
      <c r="AX222" s="12" t="s">
        <v>74</v>
      </c>
      <c r="AY222" s="150" t="s">
        <v>135</v>
      </c>
    </row>
    <row r="223" spans="2:51" s="13" customFormat="1" ht="11.25">
      <c r="B223" s="155"/>
      <c r="D223" s="149" t="s">
        <v>147</v>
      </c>
      <c r="E223" s="156" t="s">
        <v>19</v>
      </c>
      <c r="F223" s="157" t="s">
        <v>283</v>
      </c>
      <c r="H223" s="158">
        <v>124</v>
      </c>
      <c r="I223" s="159"/>
      <c r="L223" s="155"/>
      <c r="M223" s="160"/>
      <c r="U223" s="161"/>
      <c r="AT223" s="156" t="s">
        <v>147</v>
      </c>
      <c r="AU223" s="156" t="s">
        <v>87</v>
      </c>
      <c r="AV223" s="13" t="s">
        <v>87</v>
      </c>
      <c r="AW223" s="13" t="s">
        <v>35</v>
      </c>
      <c r="AX223" s="13" t="s">
        <v>74</v>
      </c>
      <c r="AY223" s="156" t="s">
        <v>135</v>
      </c>
    </row>
    <row r="224" spans="2:51" s="12" customFormat="1" ht="11.25">
      <c r="B224" s="148"/>
      <c r="D224" s="149" t="s">
        <v>147</v>
      </c>
      <c r="E224" s="150" t="s">
        <v>19</v>
      </c>
      <c r="F224" s="151" t="s">
        <v>284</v>
      </c>
      <c r="H224" s="150" t="s">
        <v>19</v>
      </c>
      <c r="I224" s="152"/>
      <c r="L224" s="148"/>
      <c r="M224" s="153"/>
      <c r="U224" s="154"/>
      <c r="AT224" s="150" t="s">
        <v>147</v>
      </c>
      <c r="AU224" s="150" t="s">
        <v>87</v>
      </c>
      <c r="AV224" s="12" t="s">
        <v>81</v>
      </c>
      <c r="AW224" s="12" t="s">
        <v>35</v>
      </c>
      <c r="AX224" s="12" t="s">
        <v>74</v>
      </c>
      <c r="AY224" s="150" t="s">
        <v>135</v>
      </c>
    </row>
    <row r="225" spans="2:65" s="13" customFormat="1" ht="11.25">
      <c r="B225" s="155"/>
      <c r="D225" s="149" t="s">
        <v>147</v>
      </c>
      <c r="E225" s="156" t="s">
        <v>19</v>
      </c>
      <c r="F225" s="157" t="s">
        <v>285</v>
      </c>
      <c r="H225" s="158">
        <v>165.572</v>
      </c>
      <c r="I225" s="159"/>
      <c r="L225" s="155"/>
      <c r="M225" s="160"/>
      <c r="U225" s="161"/>
      <c r="AT225" s="156" t="s">
        <v>147</v>
      </c>
      <c r="AU225" s="156" t="s">
        <v>87</v>
      </c>
      <c r="AV225" s="13" t="s">
        <v>87</v>
      </c>
      <c r="AW225" s="13" t="s">
        <v>35</v>
      </c>
      <c r="AX225" s="13" t="s">
        <v>74</v>
      </c>
      <c r="AY225" s="156" t="s">
        <v>135</v>
      </c>
    </row>
    <row r="226" spans="2:65" s="14" customFormat="1" ht="11.25">
      <c r="B226" s="162"/>
      <c r="D226" s="149" t="s">
        <v>147</v>
      </c>
      <c r="E226" s="163" t="s">
        <v>19</v>
      </c>
      <c r="F226" s="164" t="s">
        <v>154</v>
      </c>
      <c r="H226" s="165">
        <v>289.572</v>
      </c>
      <c r="I226" s="166"/>
      <c r="L226" s="162"/>
      <c r="M226" s="167"/>
      <c r="U226" s="168"/>
      <c r="AT226" s="163" t="s">
        <v>147</v>
      </c>
      <c r="AU226" s="163" t="s">
        <v>87</v>
      </c>
      <c r="AV226" s="14" t="s">
        <v>155</v>
      </c>
      <c r="AW226" s="14" t="s">
        <v>35</v>
      </c>
      <c r="AX226" s="14" t="s">
        <v>74</v>
      </c>
      <c r="AY226" s="163" t="s">
        <v>135</v>
      </c>
    </row>
    <row r="227" spans="2:65" s="12" customFormat="1" ht="11.25">
      <c r="B227" s="148"/>
      <c r="D227" s="149" t="s">
        <v>147</v>
      </c>
      <c r="E227" s="150" t="s">
        <v>19</v>
      </c>
      <c r="F227" s="151" t="s">
        <v>286</v>
      </c>
      <c r="H227" s="150" t="s">
        <v>19</v>
      </c>
      <c r="I227" s="152"/>
      <c r="L227" s="148"/>
      <c r="M227" s="153"/>
      <c r="U227" s="154"/>
      <c r="AT227" s="150" t="s">
        <v>147</v>
      </c>
      <c r="AU227" s="150" t="s">
        <v>87</v>
      </c>
      <c r="AV227" s="12" t="s">
        <v>81</v>
      </c>
      <c r="AW227" s="12" t="s">
        <v>35</v>
      </c>
      <c r="AX227" s="12" t="s">
        <v>74</v>
      </c>
      <c r="AY227" s="150" t="s">
        <v>135</v>
      </c>
    </row>
    <row r="228" spans="2:65" s="13" customFormat="1" ht="11.25">
      <c r="B228" s="155"/>
      <c r="D228" s="149" t="s">
        <v>147</v>
      </c>
      <c r="E228" s="156" t="s">
        <v>19</v>
      </c>
      <c r="F228" s="157" t="s">
        <v>287</v>
      </c>
      <c r="H228" s="158">
        <v>42.695</v>
      </c>
      <c r="I228" s="159"/>
      <c r="L228" s="155"/>
      <c r="M228" s="160"/>
      <c r="U228" s="161"/>
      <c r="AT228" s="156" t="s">
        <v>147</v>
      </c>
      <c r="AU228" s="156" t="s">
        <v>87</v>
      </c>
      <c r="AV228" s="13" t="s">
        <v>87</v>
      </c>
      <c r="AW228" s="13" t="s">
        <v>35</v>
      </c>
      <c r="AX228" s="13" t="s">
        <v>74</v>
      </c>
      <c r="AY228" s="156" t="s">
        <v>135</v>
      </c>
    </row>
    <row r="229" spans="2:65" s="15" customFormat="1" ht="11.25">
      <c r="B229" s="169"/>
      <c r="D229" s="149" t="s">
        <v>147</v>
      </c>
      <c r="E229" s="170" t="s">
        <v>19</v>
      </c>
      <c r="F229" s="171" t="s">
        <v>162</v>
      </c>
      <c r="H229" s="172">
        <v>384.24899999999997</v>
      </c>
      <c r="I229" s="173"/>
      <c r="L229" s="169"/>
      <c r="M229" s="174"/>
      <c r="U229" s="175"/>
      <c r="AT229" s="170" t="s">
        <v>147</v>
      </c>
      <c r="AU229" s="170" t="s">
        <v>87</v>
      </c>
      <c r="AV229" s="15" t="s">
        <v>143</v>
      </c>
      <c r="AW229" s="15" t="s">
        <v>35</v>
      </c>
      <c r="AX229" s="15" t="s">
        <v>81</v>
      </c>
      <c r="AY229" s="170" t="s">
        <v>135</v>
      </c>
    </row>
    <row r="230" spans="2:65" s="1" customFormat="1" ht="44.25" customHeight="1">
      <c r="B230" s="33"/>
      <c r="C230" s="131" t="s">
        <v>288</v>
      </c>
      <c r="D230" s="131" t="s">
        <v>138</v>
      </c>
      <c r="E230" s="132" t="s">
        <v>289</v>
      </c>
      <c r="F230" s="133" t="s">
        <v>290</v>
      </c>
      <c r="G230" s="134" t="s">
        <v>141</v>
      </c>
      <c r="H230" s="135">
        <v>240.97</v>
      </c>
      <c r="I230" s="136"/>
      <c r="J230" s="137">
        <f>ROUND(I230*H230,2)</f>
        <v>0</v>
      </c>
      <c r="K230" s="133" t="s">
        <v>142</v>
      </c>
      <c r="L230" s="33"/>
      <c r="M230" s="138" t="s">
        <v>19</v>
      </c>
      <c r="N230" s="139" t="s">
        <v>46</v>
      </c>
      <c r="P230" s="140">
        <f>O230*H230</f>
        <v>0</v>
      </c>
      <c r="Q230" s="140">
        <v>1.1390000000000001E-2</v>
      </c>
      <c r="R230" s="140">
        <f>Q230*H230</f>
        <v>2.7446483000000002</v>
      </c>
      <c r="S230" s="140">
        <v>0</v>
      </c>
      <c r="T230" s="140">
        <f>S230*H230</f>
        <v>0</v>
      </c>
      <c r="U230" s="141" t="s">
        <v>19</v>
      </c>
      <c r="AR230" s="142" t="s">
        <v>143</v>
      </c>
      <c r="AT230" s="142" t="s">
        <v>138</v>
      </c>
      <c r="AU230" s="142" t="s">
        <v>87</v>
      </c>
      <c r="AY230" s="18" t="s">
        <v>135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8" t="s">
        <v>87</v>
      </c>
      <c r="BK230" s="143">
        <f>ROUND(I230*H230,2)</f>
        <v>0</v>
      </c>
      <c r="BL230" s="18" t="s">
        <v>143</v>
      </c>
      <c r="BM230" s="142" t="s">
        <v>291</v>
      </c>
    </row>
    <row r="231" spans="2:65" s="1" customFormat="1" ht="11.25">
      <c r="B231" s="33"/>
      <c r="D231" s="144" t="s">
        <v>145</v>
      </c>
      <c r="F231" s="145" t="s">
        <v>292</v>
      </c>
      <c r="I231" s="146"/>
      <c r="L231" s="33"/>
      <c r="M231" s="147"/>
      <c r="U231" s="54"/>
      <c r="AT231" s="18" t="s">
        <v>145</v>
      </c>
      <c r="AU231" s="18" t="s">
        <v>87</v>
      </c>
    </row>
    <row r="232" spans="2:65" s="12" customFormat="1" ht="11.25">
      <c r="B232" s="148"/>
      <c r="D232" s="149" t="s">
        <v>147</v>
      </c>
      <c r="E232" s="150" t="s">
        <v>19</v>
      </c>
      <c r="F232" s="151" t="s">
        <v>293</v>
      </c>
      <c r="H232" s="150" t="s">
        <v>19</v>
      </c>
      <c r="I232" s="152"/>
      <c r="L232" s="148"/>
      <c r="M232" s="153"/>
      <c r="U232" s="154"/>
      <c r="AT232" s="150" t="s">
        <v>147</v>
      </c>
      <c r="AU232" s="150" t="s">
        <v>87</v>
      </c>
      <c r="AV232" s="12" t="s">
        <v>81</v>
      </c>
      <c r="AW232" s="12" t="s">
        <v>35</v>
      </c>
      <c r="AX232" s="12" t="s">
        <v>74</v>
      </c>
      <c r="AY232" s="150" t="s">
        <v>135</v>
      </c>
    </row>
    <row r="233" spans="2:65" s="13" customFormat="1" ht="11.25">
      <c r="B233" s="155"/>
      <c r="D233" s="149" t="s">
        <v>147</v>
      </c>
      <c r="E233" s="156" t="s">
        <v>19</v>
      </c>
      <c r="F233" s="157" t="s">
        <v>294</v>
      </c>
      <c r="H233" s="158">
        <v>180.4</v>
      </c>
      <c r="I233" s="159"/>
      <c r="L233" s="155"/>
      <c r="M233" s="160"/>
      <c r="U233" s="161"/>
      <c r="AT233" s="156" t="s">
        <v>147</v>
      </c>
      <c r="AU233" s="156" t="s">
        <v>87</v>
      </c>
      <c r="AV233" s="13" t="s">
        <v>87</v>
      </c>
      <c r="AW233" s="13" t="s">
        <v>35</v>
      </c>
      <c r="AX233" s="13" t="s">
        <v>74</v>
      </c>
      <c r="AY233" s="156" t="s">
        <v>135</v>
      </c>
    </row>
    <row r="234" spans="2:65" s="13" customFormat="1" ht="11.25">
      <c r="B234" s="155"/>
      <c r="D234" s="149" t="s">
        <v>147</v>
      </c>
      <c r="E234" s="156" t="s">
        <v>19</v>
      </c>
      <c r="F234" s="157" t="s">
        <v>295</v>
      </c>
      <c r="H234" s="158">
        <v>22</v>
      </c>
      <c r="I234" s="159"/>
      <c r="L234" s="155"/>
      <c r="M234" s="160"/>
      <c r="U234" s="161"/>
      <c r="AT234" s="156" t="s">
        <v>147</v>
      </c>
      <c r="AU234" s="156" t="s">
        <v>87</v>
      </c>
      <c r="AV234" s="13" t="s">
        <v>87</v>
      </c>
      <c r="AW234" s="13" t="s">
        <v>35</v>
      </c>
      <c r="AX234" s="13" t="s">
        <v>74</v>
      </c>
      <c r="AY234" s="156" t="s">
        <v>135</v>
      </c>
    </row>
    <row r="235" spans="2:65" s="13" customFormat="1" ht="11.25">
      <c r="B235" s="155"/>
      <c r="D235" s="149" t="s">
        <v>147</v>
      </c>
      <c r="E235" s="156" t="s">
        <v>19</v>
      </c>
      <c r="F235" s="157" t="s">
        <v>296</v>
      </c>
      <c r="H235" s="158">
        <v>32.448</v>
      </c>
      <c r="I235" s="159"/>
      <c r="L235" s="155"/>
      <c r="M235" s="160"/>
      <c r="U235" s="161"/>
      <c r="AT235" s="156" t="s">
        <v>147</v>
      </c>
      <c r="AU235" s="156" t="s">
        <v>87</v>
      </c>
      <c r="AV235" s="13" t="s">
        <v>87</v>
      </c>
      <c r="AW235" s="13" t="s">
        <v>35</v>
      </c>
      <c r="AX235" s="13" t="s">
        <v>74</v>
      </c>
      <c r="AY235" s="156" t="s">
        <v>135</v>
      </c>
    </row>
    <row r="236" spans="2:65" s="13" customFormat="1" ht="11.25">
      <c r="B236" s="155"/>
      <c r="D236" s="149" t="s">
        <v>147</v>
      </c>
      <c r="E236" s="156" t="s">
        <v>19</v>
      </c>
      <c r="F236" s="157" t="s">
        <v>297</v>
      </c>
      <c r="H236" s="158">
        <v>6.1219999999999999</v>
      </c>
      <c r="I236" s="159"/>
      <c r="L236" s="155"/>
      <c r="M236" s="160"/>
      <c r="U236" s="161"/>
      <c r="AT236" s="156" t="s">
        <v>147</v>
      </c>
      <c r="AU236" s="156" t="s">
        <v>87</v>
      </c>
      <c r="AV236" s="13" t="s">
        <v>87</v>
      </c>
      <c r="AW236" s="13" t="s">
        <v>35</v>
      </c>
      <c r="AX236" s="13" t="s">
        <v>74</v>
      </c>
      <c r="AY236" s="156" t="s">
        <v>135</v>
      </c>
    </row>
    <row r="237" spans="2:65" s="15" customFormat="1" ht="11.25">
      <c r="B237" s="169"/>
      <c r="D237" s="149" t="s">
        <v>147</v>
      </c>
      <c r="E237" s="170" t="s">
        <v>19</v>
      </c>
      <c r="F237" s="171" t="s">
        <v>162</v>
      </c>
      <c r="H237" s="172">
        <v>240.97000000000003</v>
      </c>
      <c r="I237" s="173"/>
      <c r="L237" s="169"/>
      <c r="M237" s="174"/>
      <c r="U237" s="175"/>
      <c r="AT237" s="170" t="s">
        <v>147</v>
      </c>
      <c r="AU237" s="170" t="s">
        <v>87</v>
      </c>
      <c r="AV237" s="15" t="s">
        <v>143</v>
      </c>
      <c r="AW237" s="15" t="s">
        <v>35</v>
      </c>
      <c r="AX237" s="15" t="s">
        <v>81</v>
      </c>
      <c r="AY237" s="170" t="s">
        <v>135</v>
      </c>
    </row>
    <row r="238" spans="2:65" s="1" customFormat="1" ht="16.5" customHeight="1">
      <c r="B238" s="33"/>
      <c r="C238" s="177" t="s">
        <v>298</v>
      </c>
      <c r="D238" s="177" t="s">
        <v>248</v>
      </c>
      <c r="E238" s="178" t="s">
        <v>299</v>
      </c>
      <c r="F238" s="179" t="s">
        <v>300</v>
      </c>
      <c r="G238" s="180" t="s">
        <v>141</v>
      </c>
      <c r="H238" s="181">
        <v>656.48</v>
      </c>
      <c r="I238" s="182"/>
      <c r="J238" s="183">
        <f>ROUND(I238*H238,2)</f>
        <v>0</v>
      </c>
      <c r="K238" s="179" t="s">
        <v>142</v>
      </c>
      <c r="L238" s="184"/>
      <c r="M238" s="185" t="s">
        <v>19</v>
      </c>
      <c r="N238" s="186" t="s">
        <v>46</v>
      </c>
      <c r="P238" s="140">
        <f>O238*H238</f>
        <v>0</v>
      </c>
      <c r="Q238" s="140">
        <v>8.0000000000000002E-3</v>
      </c>
      <c r="R238" s="140">
        <f>Q238*H238</f>
        <v>5.2518400000000005</v>
      </c>
      <c r="S238" s="140">
        <v>0</v>
      </c>
      <c r="T238" s="140">
        <f>S238*H238</f>
        <v>0</v>
      </c>
      <c r="U238" s="141" t="s">
        <v>19</v>
      </c>
      <c r="AR238" s="142" t="s">
        <v>237</v>
      </c>
      <c r="AT238" s="142" t="s">
        <v>248</v>
      </c>
      <c r="AU238" s="142" t="s">
        <v>87</v>
      </c>
      <c r="AY238" s="18" t="s">
        <v>135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8" t="s">
        <v>87</v>
      </c>
      <c r="BK238" s="143">
        <f>ROUND(I238*H238,2)</f>
        <v>0</v>
      </c>
      <c r="BL238" s="18" t="s">
        <v>143</v>
      </c>
      <c r="BM238" s="142" t="s">
        <v>301</v>
      </c>
    </row>
    <row r="239" spans="2:65" s="13" customFormat="1" ht="11.25">
      <c r="B239" s="155"/>
      <c r="D239" s="149" t="s">
        <v>147</v>
      </c>
      <c r="E239" s="156" t="s">
        <v>19</v>
      </c>
      <c r="F239" s="157" t="s">
        <v>302</v>
      </c>
      <c r="H239" s="158">
        <v>625.21900000000005</v>
      </c>
      <c r="I239" s="159"/>
      <c r="L239" s="155"/>
      <c r="M239" s="160"/>
      <c r="U239" s="161"/>
      <c r="AT239" s="156" t="s">
        <v>147</v>
      </c>
      <c r="AU239" s="156" t="s">
        <v>87</v>
      </c>
      <c r="AV239" s="13" t="s">
        <v>87</v>
      </c>
      <c r="AW239" s="13" t="s">
        <v>35</v>
      </c>
      <c r="AX239" s="13" t="s">
        <v>74</v>
      </c>
      <c r="AY239" s="156" t="s">
        <v>135</v>
      </c>
    </row>
    <row r="240" spans="2:65" s="15" customFormat="1" ht="11.25">
      <c r="B240" s="169"/>
      <c r="D240" s="149" t="s">
        <v>147</v>
      </c>
      <c r="E240" s="170" t="s">
        <v>19</v>
      </c>
      <c r="F240" s="171" t="s">
        <v>162</v>
      </c>
      <c r="H240" s="172">
        <v>625.21900000000005</v>
      </c>
      <c r="I240" s="173"/>
      <c r="L240" s="169"/>
      <c r="M240" s="174"/>
      <c r="U240" s="175"/>
      <c r="AT240" s="170" t="s">
        <v>147</v>
      </c>
      <c r="AU240" s="170" t="s">
        <v>87</v>
      </c>
      <c r="AV240" s="15" t="s">
        <v>143</v>
      </c>
      <c r="AW240" s="15" t="s">
        <v>35</v>
      </c>
      <c r="AX240" s="15" t="s">
        <v>81</v>
      </c>
      <c r="AY240" s="170" t="s">
        <v>135</v>
      </c>
    </row>
    <row r="241" spans="2:65" s="13" customFormat="1" ht="11.25">
      <c r="B241" s="155"/>
      <c r="D241" s="149" t="s">
        <v>147</v>
      </c>
      <c r="F241" s="157" t="s">
        <v>303</v>
      </c>
      <c r="H241" s="158">
        <v>656.48</v>
      </c>
      <c r="I241" s="159"/>
      <c r="L241" s="155"/>
      <c r="M241" s="160"/>
      <c r="U241" s="161"/>
      <c r="AT241" s="156" t="s">
        <v>147</v>
      </c>
      <c r="AU241" s="156" t="s">
        <v>87</v>
      </c>
      <c r="AV241" s="13" t="s">
        <v>87</v>
      </c>
      <c r="AW241" s="13" t="s">
        <v>4</v>
      </c>
      <c r="AX241" s="13" t="s">
        <v>81</v>
      </c>
      <c r="AY241" s="156" t="s">
        <v>135</v>
      </c>
    </row>
    <row r="242" spans="2:65" s="1" customFormat="1" ht="37.9" customHeight="1">
      <c r="B242" s="33"/>
      <c r="C242" s="131" t="s">
        <v>304</v>
      </c>
      <c r="D242" s="131" t="s">
        <v>138</v>
      </c>
      <c r="E242" s="132" t="s">
        <v>305</v>
      </c>
      <c r="F242" s="133" t="s">
        <v>306</v>
      </c>
      <c r="G242" s="134" t="s">
        <v>141</v>
      </c>
      <c r="H242" s="135">
        <v>2260.7339999999999</v>
      </c>
      <c r="I242" s="136"/>
      <c r="J242" s="137">
        <f>ROUND(I242*H242,2)</f>
        <v>0</v>
      </c>
      <c r="K242" s="133" t="s">
        <v>142</v>
      </c>
      <c r="L242" s="33"/>
      <c r="M242" s="138" t="s">
        <v>19</v>
      </c>
      <c r="N242" s="139" t="s">
        <v>46</v>
      </c>
      <c r="P242" s="140">
        <f>O242*H242</f>
        <v>0</v>
      </c>
      <c r="Q242" s="140">
        <v>1.1520000000000001E-2</v>
      </c>
      <c r="R242" s="140">
        <f>Q242*H242</f>
        <v>26.043655680000001</v>
      </c>
      <c r="S242" s="140">
        <v>0</v>
      </c>
      <c r="T242" s="140">
        <f>S242*H242</f>
        <v>0</v>
      </c>
      <c r="U242" s="141" t="s">
        <v>19</v>
      </c>
      <c r="AR242" s="142" t="s">
        <v>143</v>
      </c>
      <c r="AT242" s="142" t="s">
        <v>138</v>
      </c>
      <c r="AU242" s="142" t="s">
        <v>87</v>
      </c>
      <c r="AY242" s="18" t="s">
        <v>135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8" t="s">
        <v>87</v>
      </c>
      <c r="BK242" s="143">
        <f>ROUND(I242*H242,2)</f>
        <v>0</v>
      </c>
      <c r="BL242" s="18" t="s">
        <v>143</v>
      </c>
      <c r="BM242" s="142" t="s">
        <v>307</v>
      </c>
    </row>
    <row r="243" spans="2:65" s="1" customFormat="1" ht="11.25">
      <c r="B243" s="33"/>
      <c r="D243" s="144" t="s">
        <v>145</v>
      </c>
      <c r="F243" s="145" t="s">
        <v>308</v>
      </c>
      <c r="I243" s="146"/>
      <c r="L243" s="33"/>
      <c r="M243" s="147"/>
      <c r="U243" s="54"/>
      <c r="AT243" s="18" t="s">
        <v>145</v>
      </c>
      <c r="AU243" s="18" t="s">
        <v>87</v>
      </c>
    </row>
    <row r="244" spans="2:65" s="12" customFormat="1" ht="11.25">
      <c r="B244" s="148"/>
      <c r="D244" s="149" t="s">
        <v>147</v>
      </c>
      <c r="E244" s="150" t="s">
        <v>19</v>
      </c>
      <c r="F244" s="151" t="s">
        <v>309</v>
      </c>
      <c r="H244" s="150" t="s">
        <v>19</v>
      </c>
      <c r="I244" s="152"/>
      <c r="L244" s="148"/>
      <c r="M244" s="153"/>
      <c r="U244" s="154"/>
      <c r="AT244" s="150" t="s">
        <v>147</v>
      </c>
      <c r="AU244" s="150" t="s">
        <v>87</v>
      </c>
      <c r="AV244" s="12" t="s">
        <v>81</v>
      </c>
      <c r="AW244" s="12" t="s">
        <v>35</v>
      </c>
      <c r="AX244" s="12" t="s">
        <v>74</v>
      </c>
      <c r="AY244" s="150" t="s">
        <v>135</v>
      </c>
    </row>
    <row r="245" spans="2:65" s="12" customFormat="1" ht="11.25">
      <c r="B245" s="148"/>
      <c r="D245" s="149" t="s">
        <v>147</v>
      </c>
      <c r="E245" s="150" t="s">
        <v>19</v>
      </c>
      <c r="F245" s="151" t="s">
        <v>310</v>
      </c>
      <c r="H245" s="150" t="s">
        <v>19</v>
      </c>
      <c r="I245" s="152"/>
      <c r="L245" s="148"/>
      <c r="M245" s="153"/>
      <c r="U245" s="154"/>
      <c r="AT245" s="150" t="s">
        <v>147</v>
      </c>
      <c r="AU245" s="150" t="s">
        <v>87</v>
      </c>
      <c r="AV245" s="12" t="s">
        <v>81</v>
      </c>
      <c r="AW245" s="12" t="s">
        <v>35</v>
      </c>
      <c r="AX245" s="12" t="s">
        <v>74</v>
      </c>
      <c r="AY245" s="150" t="s">
        <v>135</v>
      </c>
    </row>
    <row r="246" spans="2:65" s="13" customFormat="1" ht="11.25">
      <c r="B246" s="155"/>
      <c r="D246" s="149" t="s">
        <v>147</v>
      </c>
      <c r="E246" s="156" t="s">
        <v>19</v>
      </c>
      <c r="F246" s="157" t="s">
        <v>311</v>
      </c>
      <c r="H246" s="158">
        <v>2723.62</v>
      </c>
      <c r="I246" s="159"/>
      <c r="L246" s="155"/>
      <c r="M246" s="160"/>
      <c r="U246" s="161"/>
      <c r="AT246" s="156" t="s">
        <v>147</v>
      </c>
      <c r="AU246" s="156" t="s">
        <v>87</v>
      </c>
      <c r="AV246" s="13" t="s">
        <v>87</v>
      </c>
      <c r="AW246" s="13" t="s">
        <v>35</v>
      </c>
      <c r="AX246" s="13" t="s">
        <v>74</v>
      </c>
      <c r="AY246" s="156" t="s">
        <v>135</v>
      </c>
    </row>
    <row r="247" spans="2:65" s="12" customFormat="1" ht="11.25">
      <c r="B247" s="148"/>
      <c r="D247" s="149" t="s">
        <v>147</v>
      </c>
      <c r="E247" s="150" t="s">
        <v>19</v>
      </c>
      <c r="F247" s="151" t="s">
        <v>148</v>
      </c>
      <c r="H247" s="150" t="s">
        <v>19</v>
      </c>
      <c r="I247" s="152"/>
      <c r="L247" s="148"/>
      <c r="M247" s="153"/>
      <c r="U247" s="154"/>
      <c r="AT247" s="150" t="s">
        <v>147</v>
      </c>
      <c r="AU247" s="150" t="s">
        <v>87</v>
      </c>
      <c r="AV247" s="12" t="s">
        <v>81</v>
      </c>
      <c r="AW247" s="12" t="s">
        <v>35</v>
      </c>
      <c r="AX247" s="12" t="s">
        <v>74</v>
      </c>
      <c r="AY247" s="150" t="s">
        <v>135</v>
      </c>
    </row>
    <row r="248" spans="2:65" s="13" customFormat="1" ht="11.25">
      <c r="B248" s="155"/>
      <c r="D248" s="149" t="s">
        <v>147</v>
      </c>
      <c r="E248" s="156" t="s">
        <v>19</v>
      </c>
      <c r="F248" s="157" t="s">
        <v>312</v>
      </c>
      <c r="H248" s="158">
        <v>110.6</v>
      </c>
      <c r="I248" s="159"/>
      <c r="L248" s="155"/>
      <c r="M248" s="160"/>
      <c r="U248" s="161"/>
      <c r="AT248" s="156" t="s">
        <v>147</v>
      </c>
      <c r="AU248" s="156" t="s">
        <v>87</v>
      </c>
      <c r="AV248" s="13" t="s">
        <v>87</v>
      </c>
      <c r="AW248" s="13" t="s">
        <v>35</v>
      </c>
      <c r="AX248" s="13" t="s">
        <v>74</v>
      </c>
      <c r="AY248" s="156" t="s">
        <v>135</v>
      </c>
    </row>
    <row r="249" spans="2:65" s="12" customFormat="1" ht="11.25">
      <c r="B249" s="148"/>
      <c r="D249" s="149" t="s">
        <v>147</v>
      </c>
      <c r="E249" s="150" t="s">
        <v>19</v>
      </c>
      <c r="F249" s="151" t="s">
        <v>313</v>
      </c>
      <c r="H249" s="150" t="s">
        <v>19</v>
      </c>
      <c r="I249" s="152"/>
      <c r="L249" s="148"/>
      <c r="M249" s="153"/>
      <c r="U249" s="154"/>
      <c r="AT249" s="150" t="s">
        <v>147</v>
      </c>
      <c r="AU249" s="150" t="s">
        <v>87</v>
      </c>
      <c r="AV249" s="12" t="s">
        <v>81</v>
      </c>
      <c r="AW249" s="12" t="s">
        <v>35</v>
      </c>
      <c r="AX249" s="12" t="s">
        <v>74</v>
      </c>
      <c r="AY249" s="150" t="s">
        <v>135</v>
      </c>
    </row>
    <row r="250" spans="2:65" s="13" customFormat="1" ht="11.25">
      <c r="B250" s="155"/>
      <c r="D250" s="149" t="s">
        <v>147</v>
      </c>
      <c r="E250" s="156" t="s">
        <v>19</v>
      </c>
      <c r="F250" s="157" t="s">
        <v>314</v>
      </c>
      <c r="H250" s="158">
        <v>-91.89</v>
      </c>
      <c r="I250" s="159"/>
      <c r="L250" s="155"/>
      <c r="M250" s="160"/>
      <c r="U250" s="161"/>
      <c r="AT250" s="156" t="s">
        <v>147</v>
      </c>
      <c r="AU250" s="156" t="s">
        <v>87</v>
      </c>
      <c r="AV250" s="13" t="s">
        <v>87</v>
      </c>
      <c r="AW250" s="13" t="s">
        <v>35</v>
      </c>
      <c r="AX250" s="13" t="s">
        <v>74</v>
      </c>
      <c r="AY250" s="156" t="s">
        <v>135</v>
      </c>
    </row>
    <row r="251" spans="2:65" s="12" customFormat="1" ht="11.25">
      <c r="B251" s="148"/>
      <c r="D251" s="149" t="s">
        <v>147</v>
      </c>
      <c r="E251" s="150" t="s">
        <v>19</v>
      </c>
      <c r="F251" s="151" t="s">
        <v>315</v>
      </c>
      <c r="H251" s="150" t="s">
        <v>19</v>
      </c>
      <c r="I251" s="152"/>
      <c r="L251" s="148"/>
      <c r="M251" s="153"/>
      <c r="U251" s="154"/>
      <c r="AT251" s="150" t="s">
        <v>147</v>
      </c>
      <c r="AU251" s="150" t="s">
        <v>87</v>
      </c>
      <c r="AV251" s="12" t="s">
        <v>81</v>
      </c>
      <c r="AW251" s="12" t="s">
        <v>35</v>
      </c>
      <c r="AX251" s="12" t="s">
        <v>74</v>
      </c>
      <c r="AY251" s="150" t="s">
        <v>135</v>
      </c>
    </row>
    <row r="252" spans="2:65" s="13" customFormat="1" ht="11.25">
      <c r="B252" s="155"/>
      <c r="D252" s="149" t="s">
        <v>147</v>
      </c>
      <c r="E252" s="156" t="s">
        <v>19</v>
      </c>
      <c r="F252" s="157" t="s">
        <v>316</v>
      </c>
      <c r="H252" s="158">
        <v>-34.979999999999997</v>
      </c>
      <c r="I252" s="159"/>
      <c r="L252" s="155"/>
      <c r="M252" s="160"/>
      <c r="U252" s="161"/>
      <c r="AT252" s="156" t="s">
        <v>147</v>
      </c>
      <c r="AU252" s="156" t="s">
        <v>87</v>
      </c>
      <c r="AV252" s="13" t="s">
        <v>87</v>
      </c>
      <c r="AW252" s="13" t="s">
        <v>35</v>
      </c>
      <c r="AX252" s="13" t="s">
        <v>74</v>
      </c>
      <c r="AY252" s="156" t="s">
        <v>135</v>
      </c>
    </row>
    <row r="253" spans="2:65" s="14" customFormat="1" ht="11.25">
      <c r="B253" s="162"/>
      <c r="D253" s="149" t="s">
        <v>147</v>
      </c>
      <c r="E253" s="163" t="s">
        <v>19</v>
      </c>
      <c r="F253" s="164" t="s">
        <v>154</v>
      </c>
      <c r="H253" s="165">
        <v>2707.35</v>
      </c>
      <c r="I253" s="166"/>
      <c r="L253" s="162"/>
      <c r="M253" s="167"/>
      <c r="U253" s="168"/>
      <c r="AT253" s="163" t="s">
        <v>147</v>
      </c>
      <c r="AU253" s="163" t="s">
        <v>87</v>
      </c>
      <c r="AV253" s="14" t="s">
        <v>155</v>
      </c>
      <c r="AW253" s="14" t="s">
        <v>35</v>
      </c>
      <c r="AX253" s="14" t="s">
        <v>74</v>
      </c>
      <c r="AY253" s="163" t="s">
        <v>135</v>
      </c>
    </row>
    <row r="254" spans="2:65" s="12" customFormat="1" ht="11.25">
      <c r="B254" s="148"/>
      <c r="D254" s="149" t="s">
        <v>147</v>
      </c>
      <c r="E254" s="150" t="s">
        <v>19</v>
      </c>
      <c r="F254" s="151" t="s">
        <v>178</v>
      </c>
      <c r="H254" s="150" t="s">
        <v>19</v>
      </c>
      <c r="I254" s="152"/>
      <c r="L254" s="148"/>
      <c r="M254" s="153"/>
      <c r="U254" s="154"/>
      <c r="AT254" s="150" t="s">
        <v>147</v>
      </c>
      <c r="AU254" s="150" t="s">
        <v>87</v>
      </c>
      <c r="AV254" s="12" t="s">
        <v>81</v>
      </c>
      <c r="AW254" s="12" t="s">
        <v>35</v>
      </c>
      <c r="AX254" s="12" t="s">
        <v>74</v>
      </c>
      <c r="AY254" s="150" t="s">
        <v>135</v>
      </c>
    </row>
    <row r="255" spans="2:65" s="13" customFormat="1" ht="11.25">
      <c r="B255" s="155"/>
      <c r="D255" s="149" t="s">
        <v>147</v>
      </c>
      <c r="E255" s="156" t="s">
        <v>19</v>
      </c>
      <c r="F255" s="157" t="s">
        <v>179</v>
      </c>
      <c r="H255" s="158">
        <v>-11.25</v>
      </c>
      <c r="I255" s="159"/>
      <c r="L255" s="155"/>
      <c r="M255" s="160"/>
      <c r="U255" s="161"/>
      <c r="AT255" s="156" t="s">
        <v>147</v>
      </c>
      <c r="AU255" s="156" t="s">
        <v>87</v>
      </c>
      <c r="AV255" s="13" t="s">
        <v>87</v>
      </c>
      <c r="AW255" s="13" t="s">
        <v>35</v>
      </c>
      <c r="AX255" s="13" t="s">
        <v>74</v>
      </c>
      <c r="AY255" s="156" t="s">
        <v>135</v>
      </c>
    </row>
    <row r="256" spans="2:65" s="13" customFormat="1" ht="11.25">
      <c r="B256" s="155"/>
      <c r="D256" s="149" t="s">
        <v>147</v>
      </c>
      <c r="E256" s="156" t="s">
        <v>19</v>
      </c>
      <c r="F256" s="157" t="s">
        <v>180</v>
      </c>
      <c r="H256" s="158">
        <v>-0.63600000000000001</v>
      </c>
      <c r="I256" s="159"/>
      <c r="L256" s="155"/>
      <c r="M256" s="160"/>
      <c r="U256" s="161"/>
      <c r="AT256" s="156" t="s">
        <v>147</v>
      </c>
      <c r="AU256" s="156" t="s">
        <v>87</v>
      </c>
      <c r="AV256" s="13" t="s">
        <v>87</v>
      </c>
      <c r="AW256" s="13" t="s">
        <v>35</v>
      </c>
      <c r="AX256" s="13" t="s">
        <v>74</v>
      </c>
      <c r="AY256" s="156" t="s">
        <v>135</v>
      </c>
    </row>
    <row r="257" spans="2:65" s="13" customFormat="1" ht="11.25">
      <c r="B257" s="155"/>
      <c r="D257" s="149" t="s">
        <v>147</v>
      </c>
      <c r="E257" s="156" t="s">
        <v>19</v>
      </c>
      <c r="F257" s="157" t="s">
        <v>181</v>
      </c>
      <c r="H257" s="158">
        <v>-0.75</v>
      </c>
      <c r="I257" s="159"/>
      <c r="L257" s="155"/>
      <c r="M257" s="160"/>
      <c r="U257" s="161"/>
      <c r="AT257" s="156" t="s">
        <v>147</v>
      </c>
      <c r="AU257" s="156" t="s">
        <v>87</v>
      </c>
      <c r="AV257" s="13" t="s">
        <v>87</v>
      </c>
      <c r="AW257" s="13" t="s">
        <v>35</v>
      </c>
      <c r="AX257" s="13" t="s">
        <v>74</v>
      </c>
      <c r="AY257" s="156" t="s">
        <v>135</v>
      </c>
    </row>
    <row r="258" spans="2:65" s="13" customFormat="1" ht="11.25">
      <c r="B258" s="155"/>
      <c r="D258" s="149" t="s">
        <v>147</v>
      </c>
      <c r="E258" s="156" t="s">
        <v>19</v>
      </c>
      <c r="F258" s="157" t="s">
        <v>182</v>
      </c>
      <c r="H258" s="158">
        <v>-3.3</v>
      </c>
      <c r="I258" s="159"/>
      <c r="L258" s="155"/>
      <c r="M258" s="160"/>
      <c r="U258" s="161"/>
      <c r="AT258" s="156" t="s">
        <v>147</v>
      </c>
      <c r="AU258" s="156" t="s">
        <v>87</v>
      </c>
      <c r="AV258" s="13" t="s">
        <v>87</v>
      </c>
      <c r="AW258" s="13" t="s">
        <v>35</v>
      </c>
      <c r="AX258" s="13" t="s">
        <v>74</v>
      </c>
      <c r="AY258" s="156" t="s">
        <v>135</v>
      </c>
    </row>
    <row r="259" spans="2:65" s="13" customFormat="1" ht="11.25">
      <c r="B259" s="155"/>
      <c r="D259" s="149" t="s">
        <v>147</v>
      </c>
      <c r="E259" s="156" t="s">
        <v>19</v>
      </c>
      <c r="F259" s="157" t="s">
        <v>183</v>
      </c>
      <c r="H259" s="158">
        <v>-3</v>
      </c>
      <c r="I259" s="159"/>
      <c r="L259" s="155"/>
      <c r="M259" s="160"/>
      <c r="U259" s="161"/>
      <c r="AT259" s="156" t="s">
        <v>147</v>
      </c>
      <c r="AU259" s="156" t="s">
        <v>87</v>
      </c>
      <c r="AV259" s="13" t="s">
        <v>87</v>
      </c>
      <c r="AW259" s="13" t="s">
        <v>35</v>
      </c>
      <c r="AX259" s="13" t="s">
        <v>74</v>
      </c>
      <c r="AY259" s="156" t="s">
        <v>135</v>
      </c>
    </row>
    <row r="260" spans="2:65" s="14" customFormat="1" ht="11.25">
      <c r="B260" s="162"/>
      <c r="D260" s="149" t="s">
        <v>147</v>
      </c>
      <c r="E260" s="163" t="s">
        <v>19</v>
      </c>
      <c r="F260" s="164" t="s">
        <v>154</v>
      </c>
      <c r="H260" s="165">
        <v>-18.936</v>
      </c>
      <c r="I260" s="166"/>
      <c r="L260" s="162"/>
      <c r="M260" s="167"/>
      <c r="U260" s="168"/>
      <c r="AT260" s="163" t="s">
        <v>147</v>
      </c>
      <c r="AU260" s="163" t="s">
        <v>87</v>
      </c>
      <c r="AV260" s="14" t="s">
        <v>155</v>
      </c>
      <c r="AW260" s="14" t="s">
        <v>35</v>
      </c>
      <c r="AX260" s="14" t="s">
        <v>74</v>
      </c>
      <c r="AY260" s="163" t="s">
        <v>135</v>
      </c>
    </row>
    <row r="261" spans="2:65" s="12" customFormat="1" ht="11.25">
      <c r="B261" s="148"/>
      <c r="D261" s="149" t="s">
        <v>147</v>
      </c>
      <c r="E261" s="150" t="s">
        <v>19</v>
      </c>
      <c r="F261" s="151" t="s">
        <v>184</v>
      </c>
      <c r="H261" s="150" t="s">
        <v>19</v>
      </c>
      <c r="I261" s="152"/>
      <c r="L261" s="148"/>
      <c r="M261" s="153"/>
      <c r="U261" s="154"/>
      <c r="AT261" s="150" t="s">
        <v>147</v>
      </c>
      <c r="AU261" s="150" t="s">
        <v>87</v>
      </c>
      <c r="AV261" s="12" t="s">
        <v>81</v>
      </c>
      <c r="AW261" s="12" t="s">
        <v>35</v>
      </c>
      <c r="AX261" s="12" t="s">
        <v>74</v>
      </c>
      <c r="AY261" s="150" t="s">
        <v>135</v>
      </c>
    </row>
    <row r="262" spans="2:65" s="13" customFormat="1" ht="11.25">
      <c r="B262" s="155"/>
      <c r="D262" s="149" t="s">
        <v>147</v>
      </c>
      <c r="E262" s="156" t="s">
        <v>19</v>
      </c>
      <c r="F262" s="157" t="s">
        <v>185</v>
      </c>
      <c r="H262" s="158">
        <v>-17.28</v>
      </c>
      <c r="I262" s="159"/>
      <c r="L262" s="155"/>
      <c r="M262" s="160"/>
      <c r="U262" s="161"/>
      <c r="AT262" s="156" t="s">
        <v>147</v>
      </c>
      <c r="AU262" s="156" t="s">
        <v>87</v>
      </c>
      <c r="AV262" s="13" t="s">
        <v>87</v>
      </c>
      <c r="AW262" s="13" t="s">
        <v>35</v>
      </c>
      <c r="AX262" s="13" t="s">
        <v>74</v>
      </c>
      <c r="AY262" s="156" t="s">
        <v>135</v>
      </c>
    </row>
    <row r="263" spans="2:65" s="13" customFormat="1" ht="11.25">
      <c r="B263" s="155"/>
      <c r="D263" s="149" t="s">
        <v>147</v>
      </c>
      <c r="E263" s="156" t="s">
        <v>19</v>
      </c>
      <c r="F263" s="157" t="s">
        <v>186</v>
      </c>
      <c r="H263" s="158">
        <v>-24.75</v>
      </c>
      <c r="I263" s="159"/>
      <c r="L263" s="155"/>
      <c r="M263" s="160"/>
      <c r="U263" s="161"/>
      <c r="AT263" s="156" t="s">
        <v>147</v>
      </c>
      <c r="AU263" s="156" t="s">
        <v>87</v>
      </c>
      <c r="AV263" s="13" t="s">
        <v>87</v>
      </c>
      <c r="AW263" s="13" t="s">
        <v>35</v>
      </c>
      <c r="AX263" s="13" t="s">
        <v>74</v>
      </c>
      <c r="AY263" s="156" t="s">
        <v>135</v>
      </c>
    </row>
    <row r="264" spans="2:65" s="13" customFormat="1" ht="11.25">
      <c r="B264" s="155"/>
      <c r="D264" s="149" t="s">
        <v>147</v>
      </c>
      <c r="E264" s="156" t="s">
        <v>19</v>
      </c>
      <c r="F264" s="157" t="s">
        <v>159</v>
      </c>
      <c r="H264" s="158">
        <v>3.15</v>
      </c>
      <c r="I264" s="159"/>
      <c r="L264" s="155"/>
      <c r="M264" s="160"/>
      <c r="U264" s="161"/>
      <c r="AT264" s="156" t="s">
        <v>147</v>
      </c>
      <c r="AU264" s="156" t="s">
        <v>87</v>
      </c>
      <c r="AV264" s="13" t="s">
        <v>87</v>
      </c>
      <c r="AW264" s="13" t="s">
        <v>35</v>
      </c>
      <c r="AX264" s="13" t="s">
        <v>74</v>
      </c>
      <c r="AY264" s="156" t="s">
        <v>135</v>
      </c>
    </row>
    <row r="265" spans="2:65" s="14" customFormat="1" ht="11.25">
      <c r="B265" s="162"/>
      <c r="D265" s="149" t="s">
        <v>147</v>
      </c>
      <c r="E265" s="163" t="s">
        <v>19</v>
      </c>
      <c r="F265" s="164" t="s">
        <v>154</v>
      </c>
      <c r="H265" s="165">
        <v>-38.880000000000003</v>
      </c>
      <c r="I265" s="166"/>
      <c r="L265" s="162"/>
      <c r="M265" s="167"/>
      <c r="U265" s="168"/>
      <c r="AT265" s="163" t="s">
        <v>147</v>
      </c>
      <c r="AU265" s="163" t="s">
        <v>87</v>
      </c>
      <c r="AV265" s="14" t="s">
        <v>155</v>
      </c>
      <c r="AW265" s="14" t="s">
        <v>35</v>
      </c>
      <c r="AX265" s="14" t="s">
        <v>74</v>
      </c>
      <c r="AY265" s="163" t="s">
        <v>135</v>
      </c>
    </row>
    <row r="266" spans="2:65" s="12" customFormat="1" ht="11.25">
      <c r="B266" s="148"/>
      <c r="D266" s="149" t="s">
        <v>147</v>
      </c>
      <c r="E266" s="150" t="s">
        <v>19</v>
      </c>
      <c r="F266" s="151" t="s">
        <v>188</v>
      </c>
      <c r="H266" s="150" t="s">
        <v>19</v>
      </c>
      <c r="I266" s="152"/>
      <c r="L266" s="148"/>
      <c r="M266" s="153"/>
      <c r="U266" s="154"/>
      <c r="AT266" s="150" t="s">
        <v>147</v>
      </c>
      <c r="AU266" s="150" t="s">
        <v>87</v>
      </c>
      <c r="AV266" s="12" t="s">
        <v>81</v>
      </c>
      <c r="AW266" s="12" t="s">
        <v>35</v>
      </c>
      <c r="AX266" s="12" t="s">
        <v>74</v>
      </c>
      <c r="AY266" s="150" t="s">
        <v>135</v>
      </c>
    </row>
    <row r="267" spans="2:65" s="13" customFormat="1" ht="11.25">
      <c r="B267" s="155"/>
      <c r="D267" s="149" t="s">
        <v>147</v>
      </c>
      <c r="E267" s="156" t="s">
        <v>19</v>
      </c>
      <c r="F267" s="157" t="s">
        <v>317</v>
      </c>
      <c r="H267" s="158">
        <v>-388.8</v>
      </c>
      <c r="I267" s="159"/>
      <c r="L267" s="155"/>
      <c r="M267" s="160"/>
      <c r="U267" s="161"/>
      <c r="AT267" s="156" t="s">
        <v>147</v>
      </c>
      <c r="AU267" s="156" t="s">
        <v>87</v>
      </c>
      <c r="AV267" s="13" t="s">
        <v>87</v>
      </c>
      <c r="AW267" s="13" t="s">
        <v>35</v>
      </c>
      <c r="AX267" s="13" t="s">
        <v>74</v>
      </c>
      <c r="AY267" s="156" t="s">
        <v>135</v>
      </c>
    </row>
    <row r="268" spans="2:65" s="15" customFormat="1" ht="11.25">
      <c r="B268" s="169"/>
      <c r="D268" s="149" t="s">
        <v>147</v>
      </c>
      <c r="E268" s="170" t="s">
        <v>19</v>
      </c>
      <c r="F268" s="171" t="s">
        <v>162</v>
      </c>
      <c r="H268" s="172">
        <v>2260.7339999999995</v>
      </c>
      <c r="I268" s="173"/>
      <c r="L268" s="169"/>
      <c r="M268" s="174"/>
      <c r="U268" s="175"/>
      <c r="AT268" s="170" t="s">
        <v>147</v>
      </c>
      <c r="AU268" s="170" t="s">
        <v>87</v>
      </c>
      <c r="AV268" s="15" t="s">
        <v>143</v>
      </c>
      <c r="AW268" s="15" t="s">
        <v>35</v>
      </c>
      <c r="AX268" s="15" t="s">
        <v>81</v>
      </c>
      <c r="AY268" s="170" t="s">
        <v>135</v>
      </c>
    </row>
    <row r="269" spans="2:65" s="1" customFormat="1" ht="16.5" customHeight="1">
      <c r="B269" s="33"/>
      <c r="C269" s="177" t="s">
        <v>318</v>
      </c>
      <c r="D269" s="177" t="s">
        <v>248</v>
      </c>
      <c r="E269" s="178" t="s">
        <v>319</v>
      </c>
      <c r="F269" s="179" t="s">
        <v>320</v>
      </c>
      <c r="G269" s="180" t="s">
        <v>141</v>
      </c>
      <c r="H269" s="181">
        <v>2373.7710000000002</v>
      </c>
      <c r="I269" s="182"/>
      <c r="J269" s="183">
        <f>ROUND(I269*H269,2)</f>
        <v>0</v>
      </c>
      <c r="K269" s="179" t="s">
        <v>142</v>
      </c>
      <c r="L269" s="184"/>
      <c r="M269" s="185" t="s">
        <v>19</v>
      </c>
      <c r="N269" s="186" t="s">
        <v>46</v>
      </c>
      <c r="P269" s="140">
        <f>O269*H269</f>
        <v>0</v>
      </c>
      <c r="Q269" s="140">
        <v>1.2E-2</v>
      </c>
      <c r="R269" s="140">
        <f>Q269*H269</f>
        <v>28.485252000000003</v>
      </c>
      <c r="S269" s="140">
        <v>0</v>
      </c>
      <c r="T269" s="140">
        <f>S269*H269</f>
        <v>0</v>
      </c>
      <c r="U269" s="141" t="s">
        <v>19</v>
      </c>
      <c r="AR269" s="142" t="s">
        <v>237</v>
      </c>
      <c r="AT269" s="142" t="s">
        <v>248</v>
      </c>
      <c r="AU269" s="142" t="s">
        <v>87</v>
      </c>
      <c r="AY269" s="18" t="s">
        <v>135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8" t="s">
        <v>87</v>
      </c>
      <c r="BK269" s="143">
        <f>ROUND(I269*H269,2)</f>
        <v>0</v>
      </c>
      <c r="BL269" s="18" t="s">
        <v>143</v>
      </c>
      <c r="BM269" s="142" t="s">
        <v>321</v>
      </c>
    </row>
    <row r="270" spans="2:65" s="13" customFormat="1" ht="11.25">
      <c r="B270" s="155"/>
      <c r="D270" s="149" t="s">
        <v>147</v>
      </c>
      <c r="F270" s="157" t="s">
        <v>322</v>
      </c>
      <c r="H270" s="158">
        <v>2373.7710000000002</v>
      </c>
      <c r="I270" s="159"/>
      <c r="L270" s="155"/>
      <c r="M270" s="160"/>
      <c r="U270" s="161"/>
      <c r="AT270" s="156" t="s">
        <v>147</v>
      </c>
      <c r="AU270" s="156" t="s">
        <v>87</v>
      </c>
      <c r="AV270" s="13" t="s">
        <v>87</v>
      </c>
      <c r="AW270" s="13" t="s">
        <v>4</v>
      </c>
      <c r="AX270" s="13" t="s">
        <v>81</v>
      </c>
      <c r="AY270" s="156" t="s">
        <v>135</v>
      </c>
    </row>
    <row r="271" spans="2:65" s="1" customFormat="1" ht="24.2" customHeight="1">
      <c r="B271" s="33"/>
      <c r="C271" s="131" t="s">
        <v>323</v>
      </c>
      <c r="D271" s="131" t="s">
        <v>138</v>
      </c>
      <c r="E271" s="132" t="s">
        <v>324</v>
      </c>
      <c r="F271" s="133" t="s">
        <v>325</v>
      </c>
      <c r="G271" s="134" t="s">
        <v>204</v>
      </c>
      <c r="H271" s="135">
        <v>1737.153</v>
      </c>
      <c r="I271" s="136"/>
      <c r="J271" s="137">
        <f>ROUND(I271*H271,2)</f>
        <v>0</v>
      </c>
      <c r="K271" s="133" t="s">
        <v>142</v>
      </c>
      <c r="L271" s="33"/>
      <c r="M271" s="138" t="s">
        <v>19</v>
      </c>
      <c r="N271" s="139" t="s">
        <v>46</v>
      </c>
      <c r="P271" s="140">
        <f>O271*H271</f>
        <v>0</v>
      </c>
      <c r="Q271" s="140">
        <v>3.3899999999999998E-3</v>
      </c>
      <c r="R271" s="140">
        <f>Q271*H271</f>
        <v>5.8889486699999996</v>
      </c>
      <c r="S271" s="140">
        <v>0</v>
      </c>
      <c r="T271" s="140">
        <f>S271*H271</f>
        <v>0</v>
      </c>
      <c r="U271" s="141" t="s">
        <v>19</v>
      </c>
      <c r="AR271" s="142" t="s">
        <v>143</v>
      </c>
      <c r="AT271" s="142" t="s">
        <v>138</v>
      </c>
      <c r="AU271" s="142" t="s">
        <v>87</v>
      </c>
      <c r="AY271" s="18" t="s">
        <v>135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8" t="s">
        <v>87</v>
      </c>
      <c r="BK271" s="143">
        <f>ROUND(I271*H271,2)</f>
        <v>0</v>
      </c>
      <c r="BL271" s="18" t="s">
        <v>143</v>
      </c>
      <c r="BM271" s="142" t="s">
        <v>326</v>
      </c>
    </row>
    <row r="272" spans="2:65" s="1" customFormat="1" ht="11.25">
      <c r="B272" s="33"/>
      <c r="D272" s="144" t="s">
        <v>145</v>
      </c>
      <c r="F272" s="145" t="s">
        <v>327</v>
      </c>
      <c r="I272" s="146"/>
      <c r="L272" s="33"/>
      <c r="M272" s="147"/>
      <c r="U272" s="54"/>
      <c r="AT272" s="18" t="s">
        <v>145</v>
      </c>
      <c r="AU272" s="18" t="s">
        <v>87</v>
      </c>
    </row>
    <row r="273" spans="2:51" s="12" customFormat="1" ht="11.25">
      <c r="B273" s="148"/>
      <c r="D273" s="149" t="s">
        <v>147</v>
      </c>
      <c r="E273" s="150" t="s">
        <v>19</v>
      </c>
      <c r="F273" s="151" t="s">
        <v>190</v>
      </c>
      <c r="H273" s="150" t="s">
        <v>19</v>
      </c>
      <c r="I273" s="152"/>
      <c r="L273" s="148"/>
      <c r="M273" s="153"/>
      <c r="U273" s="154"/>
      <c r="AT273" s="150" t="s">
        <v>147</v>
      </c>
      <c r="AU273" s="150" t="s">
        <v>87</v>
      </c>
      <c r="AV273" s="12" t="s">
        <v>81</v>
      </c>
      <c r="AW273" s="12" t="s">
        <v>35</v>
      </c>
      <c r="AX273" s="12" t="s">
        <v>74</v>
      </c>
      <c r="AY273" s="150" t="s">
        <v>135</v>
      </c>
    </row>
    <row r="274" spans="2:51" s="13" customFormat="1" ht="11.25">
      <c r="B274" s="155"/>
      <c r="D274" s="149" t="s">
        <v>147</v>
      </c>
      <c r="E274" s="156" t="s">
        <v>19</v>
      </c>
      <c r="F274" s="157" t="s">
        <v>328</v>
      </c>
      <c r="H274" s="158">
        <v>45</v>
      </c>
      <c r="I274" s="159"/>
      <c r="L274" s="155"/>
      <c r="M274" s="160"/>
      <c r="U274" s="161"/>
      <c r="AT274" s="156" t="s">
        <v>147</v>
      </c>
      <c r="AU274" s="156" t="s">
        <v>87</v>
      </c>
      <c r="AV274" s="13" t="s">
        <v>87</v>
      </c>
      <c r="AW274" s="13" t="s">
        <v>35</v>
      </c>
      <c r="AX274" s="13" t="s">
        <v>74</v>
      </c>
      <c r="AY274" s="156" t="s">
        <v>135</v>
      </c>
    </row>
    <row r="275" spans="2:51" s="13" customFormat="1" ht="11.25">
      <c r="B275" s="155"/>
      <c r="D275" s="149" t="s">
        <v>147</v>
      </c>
      <c r="E275" s="156" t="s">
        <v>19</v>
      </c>
      <c r="F275" s="157" t="s">
        <v>329</v>
      </c>
      <c r="H275" s="158">
        <v>1.413</v>
      </c>
      <c r="I275" s="159"/>
      <c r="L275" s="155"/>
      <c r="M275" s="160"/>
      <c r="U275" s="161"/>
      <c r="AT275" s="156" t="s">
        <v>147</v>
      </c>
      <c r="AU275" s="156" t="s">
        <v>87</v>
      </c>
      <c r="AV275" s="13" t="s">
        <v>87</v>
      </c>
      <c r="AW275" s="13" t="s">
        <v>35</v>
      </c>
      <c r="AX275" s="13" t="s">
        <v>74</v>
      </c>
      <c r="AY275" s="156" t="s">
        <v>135</v>
      </c>
    </row>
    <row r="276" spans="2:51" s="13" customFormat="1" ht="11.25">
      <c r="B276" s="155"/>
      <c r="D276" s="149" t="s">
        <v>147</v>
      </c>
      <c r="E276" s="156" t="s">
        <v>19</v>
      </c>
      <c r="F276" s="157" t="s">
        <v>208</v>
      </c>
      <c r="H276" s="158">
        <v>5</v>
      </c>
      <c r="I276" s="159"/>
      <c r="L276" s="155"/>
      <c r="M276" s="160"/>
      <c r="U276" s="161"/>
      <c r="AT276" s="156" t="s">
        <v>147</v>
      </c>
      <c r="AU276" s="156" t="s">
        <v>87</v>
      </c>
      <c r="AV276" s="13" t="s">
        <v>87</v>
      </c>
      <c r="AW276" s="13" t="s">
        <v>35</v>
      </c>
      <c r="AX276" s="13" t="s">
        <v>74</v>
      </c>
      <c r="AY276" s="156" t="s">
        <v>135</v>
      </c>
    </row>
    <row r="277" spans="2:51" s="13" customFormat="1" ht="11.25">
      <c r="B277" s="155"/>
      <c r="D277" s="149" t="s">
        <v>147</v>
      </c>
      <c r="E277" s="156" t="s">
        <v>19</v>
      </c>
      <c r="F277" s="157" t="s">
        <v>330</v>
      </c>
      <c r="H277" s="158">
        <v>5.9</v>
      </c>
      <c r="I277" s="159"/>
      <c r="L277" s="155"/>
      <c r="M277" s="160"/>
      <c r="U277" s="161"/>
      <c r="AT277" s="156" t="s">
        <v>147</v>
      </c>
      <c r="AU277" s="156" t="s">
        <v>87</v>
      </c>
      <c r="AV277" s="13" t="s">
        <v>87</v>
      </c>
      <c r="AW277" s="13" t="s">
        <v>35</v>
      </c>
      <c r="AX277" s="13" t="s">
        <v>74</v>
      </c>
      <c r="AY277" s="156" t="s">
        <v>135</v>
      </c>
    </row>
    <row r="278" spans="2:51" s="13" customFormat="1" ht="11.25">
      <c r="B278" s="155"/>
      <c r="D278" s="149" t="s">
        <v>147</v>
      </c>
      <c r="E278" s="156" t="s">
        <v>19</v>
      </c>
      <c r="F278" s="157" t="s">
        <v>331</v>
      </c>
      <c r="H278" s="158">
        <v>14</v>
      </c>
      <c r="I278" s="159"/>
      <c r="L278" s="155"/>
      <c r="M278" s="160"/>
      <c r="U278" s="161"/>
      <c r="AT278" s="156" t="s">
        <v>147</v>
      </c>
      <c r="AU278" s="156" t="s">
        <v>87</v>
      </c>
      <c r="AV278" s="13" t="s">
        <v>87</v>
      </c>
      <c r="AW278" s="13" t="s">
        <v>35</v>
      </c>
      <c r="AX278" s="13" t="s">
        <v>74</v>
      </c>
      <c r="AY278" s="156" t="s">
        <v>135</v>
      </c>
    </row>
    <row r="279" spans="2:51" s="14" customFormat="1" ht="11.25">
      <c r="B279" s="162"/>
      <c r="D279" s="149" t="s">
        <v>147</v>
      </c>
      <c r="E279" s="163" t="s">
        <v>19</v>
      </c>
      <c r="F279" s="164" t="s">
        <v>154</v>
      </c>
      <c r="H279" s="165">
        <v>71.312999999999988</v>
      </c>
      <c r="I279" s="166"/>
      <c r="L279" s="162"/>
      <c r="M279" s="167"/>
      <c r="U279" s="168"/>
      <c r="AT279" s="163" t="s">
        <v>147</v>
      </c>
      <c r="AU279" s="163" t="s">
        <v>87</v>
      </c>
      <c r="AV279" s="14" t="s">
        <v>155</v>
      </c>
      <c r="AW279" s="14" t="s">
        <v>35</v>
      </c>
      <c r="AX279" s="14" t="s">
        <v>74</v>
      </c>
      <c r="AY279" s="163" t="s">
        <v>135</v>
      </c>
    </row>
    <row r="280" spans="2:51" s="12" customFormat="1" ht="11.25">
      <c r="B280" s="148"/>
      <c r="D280" s="149" t="s">
        <v>147</v>
      </c>
      <c r="E280" s="150" t="s">
        <v>19</v>
      </c>
      <c r="F280" s="151" t="s">
        <v>196</v>
      </c>
      <c r="H280" s="150" t="s">
        <v>19</v>
      </c>
      <c r="I280" s="152"/>
      <c r="L280" s="148"/>
      <c r="M280" s="153"/>
      <c r="U280" s="154"/>
      <c r="AT280" s="150" t="s">
        <v>147</v>
      </c>
      <c r="AU280" s="150" t="s">
        <v>87</v>
      </c>
      <c r="AV280" s="12" t="s">
        <v>81</v>
      </c>
      <c r="AW280" s="12" t="s">
        <v>35</v>
      </c>
      <c r="AX280" s="12" t="s">
        <v>74</v>
      </c>
      <c r="AY280" s="150" t="s">
        <v>135</v>
      </c>
    </row>
    <row r="281" spans="2:51" s="13" customFormat="1" ht="11.25">
      <c r="B281" s="155"/>
      <c r="D281" s="149" t="s">
        <v>147</v>
      </c>
      <c r="E281" s="156" t="s">
        <v>19</v>
      </c>
      <c r="F281" s="157" t="s">
        <v>332</v>
      </c>
      <c r="H281" s="158">
        <v>28</v>
      </c>
      <c r="I281" s="159"/>
      <c r="L281" s="155"/>
      <c r="M281" s="160"/>
      <c r="U281" s="161"/>
      <c r="AT281" s="156" t="s">
        <v>147</v>
      </c>
      <c r="AU281" s="156" t="s">
        <v>87</v>
      </c>
      <c r="AV281" s="13" t="s">
        <v>87</v>
      </c>
      <c r="AW281" s="13" t="s">
        <v>35</v>
      </c>
      <c r="AX281" s="13" t="s">
        <v>74</v>
      </c>
      <c r="AY281" s="156" t="s">
        <v>135</v>
      </c>
    </row>
    <row r="282" spans="2:51" s="13" customFormat="1" ht="11.25">
      <c r="B282" s="155"/>
      <c r="D282" s="149" t="s">
        <v>147</v>
      </c>
      <c r="E282" s="156" t="s">
        <v>19</v>
      </c>
      <c r="F282" s="157" t="s">
        <v>333</v>
      </c>
      <c r="H282" s="158">
        <v>66</v>
      </c>
      <c r="I282" s="159"/>
      <c r="L282" s="155"/>
      <c r="M282" s="160"/>
      <c r="U282" s="161"/>
      <c r="AT282" s="156" t="s">
        <v>147</v>
      </c>
      <c r="AU282" s="156" t="s">
        <v>87</v>
      </c>
      <c r="AV282" s="13" t="s">
        <v>87</v>
      </c>
      <c r="AW282" s="13" t="s">
        <v>35</v>
      </c>
      <c r="AX282" s="13" t="s">
        <v>74</v>
      </c>
      <c r="AY282" s="156" t="s">
        <v>135</v>
      </c>
    </row>
    <row r="283" spans="2:51" s="13" customFormat="1" ht="11.25">
      <c r="B283" s="155"/>
      <c r="D283" s="149" t="s">
        <v>147</v>
      </c>
      <c r="E283" s="156" t="s">
        <v>19</v>
      </c>
      <c r="F283" s="157" t="s">
        <v>334</v>
      </c>
      <c r="H283" s="158">
        <v>7.2</v>
      </c>
      <c r="I283" s="159"/>
      <c r="L283" s="155"/>
      <c r="M283" s="160"/>
      <c r="U283" s="161"/>
      <c r="AT283" s="156" t="s">
        <v>147</v>
      </c>
      <c r="AU283" s="156" t="s">
        <v>87</v>
      </c>
      <c r="AV283" s="13" t="s">
        <v>87</v>
      </c>
      <c r="AW283" s="13" t="s">
        <v>35</v>
      </c>
      <c r="AX283" s="13" t="s">
        <v>74</v>
      </c>
      <c r="AY283" s="156" t="s">
        <v>135</v>
      </c>
    </row>
    <row r="284" spans="2:51" s="14" customFormat="1" ht="11.25">
      <c r="B284" s="162"/>
      <c r="D284" s="149" t="s">
        <v>147</v>
      </c>
      <c r="E284" s="163" t="s">
        <v>19</v>
      </c>
      <c r="F284" s="164" t="s">
        <v>154</v>
      </c>
      <c r="H284" s="165">
        <v>101.2</v>
      </c>
      <c r="I284" s="166"/>
      <c r="L284" s="162"/>
      <c r="M284" s="167"/>
      <c r="U284" s="168"/>
      <c r="AT284" s="163" t="s">
        <v>147</v>
      </c>
      <c r="AU284" s="163" t="s">
        <v>87</v>
      </c>
      <c r="AV284" s="14" t="s">
        <v>155</v>
      </c>
      <c r="AW284" s="14" t="s">
        <v>35</v>
      </c>
      <c r="AX284" s="14" t="s">
        <v>74</v>
      </c>
      <c r="AY284" s="163" t="s">
        <v>135</v>
      </c>
    </row>
    <row r="285" spans="2:51" s="12" customFormat="1" ht="11.25">
      <c r="B285" s="148"/>
      <c r="D285" s="149" t="s">
        <v>147</v>
      </c>
      <c r="E285" s="150" t="s">
        <v>19</v>
      </c>
      <c r="F285" s="151" t="s">
        <v>200</v>
      </c>
      <c r="H285" s="150" t="s">
        <v>19</v>
      </c>
      <c r="I285" s="152"/>
      <c r="L285" s="148"/>
      <c r="M285" s="153"/>
      <c r="U285" s="154"/>
      <c r="AT285" s="150" t="s">
        <v>147</v>
      </c>
      <c r="AU285" s="150" t="s">
        <v>87</v>
      </c>
      <c r="AV285" s="12" t="s">
        <v>81</v>
      </c>
      <c r="AW285" s="12" t="s">
        <v>35</v>
      </c>
      <c r="AX285" s="12" t="s">
        <v>74</v>
      </c>
      <c r="AY285" s="150" t="s">
        <v>135</v>
      </c>
    </row>
    <row r="286" spans="2:51" s="13" customFormat="1" ht="11.25">
      <c r="B286" s="155"/>
      <c r="D286" s="149" t="s">
        <v>147</v>
      </c>
      <c r="E286" s="156" t="s">
        <v>19</v>
      </c>
      <c r="F286" s="157" t="s">
        <v>335</v>
      </c>
      <c r="H286" s="158">
        <v>1012</v>
      </c>
      <c r="I286" s="159"/>
      <c r="L286" s="155"/>
      <c r="M286" s="160"/>
      <c r="U286" s="161"/>
      <c r="AT286" s="156" t="s">
        <v>147</v>
      </c>
      <c r="AU286" s="156" t="s">
        <v>87</v>
      </c>
      <c r="AV286" s="13" t="s">
        <v>87</v>
      </c>
      <c r="AW286" s="13" t="s">
        <v>35</v>
      </c>
      <c r="AX286" s="13" t="s">
        <v>74</v>
      </c>
      <c r="AY286" s="156" t="s">
        <v>135</v>
      </c>
    </row>
    <row r="287" spans="2:51" s="14" customFormat="1" ht="11.25">
      <c r="B287" s="162"/>
      <c r="D287" s="149" t="s">
        <v>147</v>
      </c>
      <c r="E287" s="163" t="s">
        <v>19</v>
      </c>
      <c r="F287" s="164" t="s">
        <v>154</v>
      </c>
      <c r="H287" s="165">
        <v>1012</v>
      </c>
      <c r="I287" s="166"/>
      <c r="L287" s="162"/>
      <c r="M287" s="167"/>
      <c r="U287" s="168"/>
      <c r="AT287" s="163" t="s">
        <v>147</v>
      </c>
      <c r="AU287" s="163" t="s">
        <v>87</v>
      </c>
      <c r="AV287" s="14" t="s">
        <v>155</v>
      </c>
      <c r="AW287" s="14" t="s">
        <v>35</v>
      </c>
      <c r="AX287" s="14" t="s">
        <v>74</v>
      </c>
      <c r="AY287" s="163" t="s">
        <v>135</v>
      </c>
    </row>
    <row r="288" spans="2:51" s="12" customFormat="1" ht="11.25">
      <c r="B288" s="148"/>
      <c r="D288" s="149" t="s">
        <v>147</v>
      </c>
      <c r="E288" s="150" t="s">
        <v>19</v>
      </c>
      <c r="F288" s="151" t="s">
        <v>336</v>
      </c>
      <c r="H288" s="150" t="s">
        <v>19</v>
      </c>
      <c r="I288" s="152"/>
      <c r="L288" s="148"/>
      <c r="M288" s="153"/>
      <c r="U288" s="154"/>
      <c r="AT288" s="150" t="s">
        <v>147</v>
      </c>
      <c r="AU288" s="150" t="s">
        <v>87</v>
      </c>
      <c r="AV288" s="12" t="s">
        <v>81</v>
      </c>
      <c r="AW288" s="12" t="s">
        <v>35</v>
      </c>
      <c r="AX288" s="12" t="s">
        <v>74</v>
      </c>
      <c r="AY288" s="150" t="s">
        <v>135</v>
      </c>
    </row>
    <row r="289" spans="2:65" s="13" customFormat="1" ht="11.25">
      <c r="B289" s="155"/>
      <c r="D289" s="149" t="s">
        <v>147</v>
      </c>
      <c r="E289" s="156" t="s">
        <v>19</v>
      </c>
      <c r="F289" s="157" t="s">
        <v>337</v>
      </c>
      <c r="H289" s="158">
        <v>6.96</v>
      </c>
      <c r="I289" s="159"/>
      <c r="L289" s="155"/>
      <c r="M289" s="160"/>
      <c r="U289" s="161"/>
      <c r="AT289" s="156" t="s">
        <v>147</v>
      </c>
      <c r="AU289" s="156" t="s">
        <v>87</v>
      </c>
      <c r="AV289" s="13" t="s">
        <v>87</v>
      </c>
      <c r="AW289" s="13" t="s">
        <v>35</v>
      </c>
      <c r="AX289" s="13" t="s">
        <v>74</v>
      </c>
      <c r="AY289" s="156" t="s">
        <v>135</v>
      </c>
    </row>
    <row r="290" spans="2:65" s="13" customFormat="1" ht="11.25">
      <c r="B290" s="155"/>
      <c r="D290" s="149" t="s">
        <v>147</v>
      </c>
      <c r="E290" s="156" t="s">
        <v>19</v>
      </c>
      <c r="F290" s="157" t="s">
        <v>338</v>
      </c>
      <c r="H290" s="158">
        <v>299.27999999999997</v>
      </c>
      <c r="I290" s="159"/>
      <c r="L290" s="155"/>
      <c r="M290" s="160"/>
      <c r="U290" s="161"/>
      <c r="AT290" s="156" t="s">
        <v>147</v>
      </c>
      <c r="AU290" s="156" t="s">
        <v>87</v>
      </c>
      <c r="AV290" s="13" t="s">
        <v>87</v>
      </c>
      <c r="AW290" s="13" t="s">
        <v>35</v>
      </c>
      <c r="AX290" s="13" t="s">
        <v>74</v>
      </c>
      <c r="AY290" s="156" t="s">
        <v>135</v>
      </c>
    </row>
    <row r="291" spans="2:65" s="14" customFormat="1" ht="11.25">
      <c r="B291" s="162"/>
      <c r="D291" s="149" t="s">
        <v>147</v>
      </c>
      <c r="E291" s="163" t="s">
        <v>19</v>
      </c>
      <c r="F291" s="164" t="s">
        <v>154</v>
      </c>
      <c r="H291" s="165">
        <v>306.23999999999995</v>
      </c>
      <c r="I291" s="166"/>
      <c r="L291" s="162"/>
      <c r="M291" s="167"/>
      <c r="U291" s="168"/>
      <c r="AT291" s="163" t="s">
        <v>147</v>
      </c>
      <c r="AU291" s="163" t="s">
        <v>87</v>
      </c>
      <c r="AV291" s="14" t="s">
        <v>155</v>
      </c>
      <c r="AW291" s="14" t="s">
        <v>35</v>
      </c>
      <c r="AX291" s="14" t="s">
        <v>74</v>
      </c>
      <c r="AY291" s="163" t="s">
        <v>135</v>
      </c>
    </row>
    <row r="292" spans="2:65" s="12" customFormat="1" ht="11.25">
      <c r="B292" s="148"/>
      <c r="D292" s="149" t="s">
        <v>147</v>
      </c>
      <c r="E292" s="150" t="s">
        <v>19</v>
      </c>
      <c r="F292" s="151" t="s">
        <v>339</v>
      </c>
      <c r="H292" s="150" t="s">
        <v>19</v>
      </c>
      <c r="I292" s="152"/>
      <c r="L292" s="148"/>
      <c r="M292" s="153"/>
      <c r="U292" s="154"/>
      <c r="AT292" s="150" t="s">
        <v>147</v>
      </c>
      <c r="AU292" s="150" t="s">
        <v>87</v>
      </c>
      <c r="AV292" s="12" t="s">
        <v>81</v>
      </c>
      <c r="AW292" s="12" t="s">
        <v>35</v>
      </c>
      <c r="AX292" s="12" t="s">
        <v>74</v>
      </c>
      <c r="AY292" s="150" t="s">
        <v>135</v>
      </c>
    </row>
    <row r="293" spans="2:65" s="13" customFormat="1" ht="11.25">
      <c r="B293" s="155"/>
      <c r="D293" s="149" t="s">
        <v>147</v>
      </c>
      <c r="E293" s="156" t="s">
        <v>19</v>
      </c>
      <c r="F293" s="157" t="s">
        <v>340</v>
      </c>
      <c r="H293" s="158">
        <v>246.4</v>
      </c>
      <c r="I293" s="159"/>
      <c r="L293" s="155"/>
      <c r="M293" s="160"/>
      <c r="U293" s="161"/>
      <c r="AT293" s="156" t="s">
        <v>147</v>
      </c>
      <c r="AU293" s="156" t="s">
        <v>87</v>
      </c>
      <c r="AV293" s="13" t="s">
        <v>87</v>
      </c>
      <c r="AW293" s="13" t="s">
        <v>35</v>
      </c>
      <c r="AX293" s="13" t="s">
        <v>74</v>
      </c>
      <c r="AY293" s="156" t="s">
        <v>135</v>
      </c>
    </row>
    <row r="294" spans="2:65" s="15" customFormat="1" ht="11.25">
      <c r="B294" s="169"/>
      <c r="D294" s="149" t="s">
        <v>147</v>
      </c>
      <c r="E294" s="170" t="s">
        <v>19</v>
      </c>
      <c r="F294" s="171" t="s">
        <v>162</v>
      </c>
      <c r="H294" s="172">
        <v>1737.153</v>
      </c>
      <c r="I294" s="173"/>
      <c r="L294" s="169"/>
      <c r="M294" s="174"/>
      <c r="U294" s="175"/>
      <c r="AT294" s="170" t="s">
        <v>147</v>
      </c>
      <c r="AU294" s="170" t="s">
        <v>87</v>
      </c>
      <c r="AV294" s="15" t="s">
        <v>143</v>
      </c>
      <c r="AW294" s="15" t="s">
        <v>35</v>
      </c>
      <c r="AX294" s="15" t="s">
        <v>81</v>
      </c>
      <c r="AY294" s="170" t="s">
        <v>135</v>
      </c>
    </row>
    <row r="295" spans="2:65" s="1" customFormat="1" ht="16.5" customHeight="1">
      <c r="B295" s="33"/>
      <c r="C295" s="177" t="s">
        <v>341</v>
      </c>
      <c r="D295" s="177" t="s">
        <v>248</v>
      </c>
      <c r="E295" s="178" t="s">
        <v>342</v>
      </c>
      <c r="F295" s="179" t="s">
        <v>343</v>
      </c>
      <c r="G295" s="180" t="s">
        <v>344</v>
      </c>
      <c r="H295" s="181">
        <v>13.324999999999999</v>
      </c>
      <c r="I295" s="182"/>
      <c r="J295" s="183">
        <f>ROUND(I295*H295,2)</f>
        <v>0</v>
      </c>
      <c r="K295" s="179" t="s">
        <v>142</v>
      </c>
      <c r="L295" s="184"/>
      <c r="M295" s="185" t="s">
        <v>19</v>
      </c>
      <c r="N295" s="186" t="s">
        <v>46</v>
      </c>
      <c r="P295" s="140">
        <f>O295*H295</f>
        <v>0</v>
      </c>
      <c r="Q295" s="140">
        <v>0.03</v>
      </c>
      <c r="R295" s="140">
        <f>Q295*H295</f>
        <v>0.39974999999999994</v>
      </c>
      <c r="S295" s="140">
        <v>0</v>
      </c>
      <c r="T295" s="140">
        <f>S295*H295</f>
        <v>0</v>
      </c>
      <c r="U295" s="141" t="s">
        <v>19</v>
      </c>
      <c r="AR295" s="142" t="s">
        <v>237</v>
      </c>
      <c r="AT295" s="142" t="s">
        <v>248</v>
      </c>
      <c r="AU295" s="142" t="s">
        <v>87</v>
      </c>
      <c r="AY295" s="18" t="s">
        <v>135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8" t="s">
        <v>87</v>
      </c>
      <c r="BK295" s="143">
        <f>ROUND(I295*H295,2)</f>
        <v>0</v>
      </c>
      <c r="BL295" s="18" t="s">
        <v>143</v>
      </c>
      <c r="BM295" s="142" t="s">
        <v>345</v>
      </c>
    </row>
    <row r="296" spans="2:65" s="12" customFormat="1" ht="11.25">
      <c r="B296" s="148"/>
      <c r="D296" s="149" t="s">
        <v>147</v>
      </c>
      <c r="E296" s="150" t="s">
        <v>19</v>
      </c>
      <c r="F296" s="151" t="s">
        <v>346</v>
      </c>
      <c r="H296" s="150" t="s">
        <v>19</v>
      </c>
      <c r="I296" s="152"/>
      <c r="L296" s="148"/>
      <c r="M296" s="153"/>
      <c r="U296" s="154"/>
      <c r="AT296" s="150" t="s">
        <v>147</v>
      </c>
      <c r="AU296" s="150" t="s">
        <v>87</v>
      </c>
      <c r="AV296" s="12" t="s">
        <v>81</v>
      </c>
      <c r="AW296" s="12" t="s">
        <v>35</v>
      </c>
      <c r="AX296" s="12" t="s">
        <v>74</v>
      </c>
      <c r="AY296" s="150" t="s">
        <v>135</v>
      </c>
    </row>
    <row r="297" spans="2:65" s="13" customFormat="1" ht="11.25">
      <c r="B297" s="155"/>
      <c r="D297" s="149" t="s">
        <v>147</v>
      </c>
      <c r="E297" s="156" t="s">
        <v>19</v>
      </c>
      <c r="F297" s="157" t="s">
        <v>347</v>
      </c>
      <c r="H297" s="158">
        <v>8.7059999999999995</v>
      </c>
      <c r="I297" s="159"/>
      <c r="L297" s="155"/>
      <c r="M297" s="160"/>
      <c r="U297" s="161"/>
      <c r="AT297" s="156" t="s">
        <v>147</v>
      </c>
      <c r="AU297" s="156" t="s">
        <v>87</v>
      </c>
      <c r="AV297" s="13" t="s">
        <v>87</v>
      </c>
      <c r="AW297" s="13" t="s">
        <v>35</v>
      </c>
      <c r="AX297" s="13" t="s">
        <v>74</v>
      </c>
      <c r="AY297" s="156" t="s">
        <v>135</v>
      </c>
    </row>
    <row r="298" spans="2:65" s="12" customFormat="1" ht="11.25">
      <c r="B298" s="148"/>
      <c r="D298" s="149" t="s">
        <v>147</v>
      </c>
      <c r="E298" s="150" t="s">
        <v>19</v>
      </c>
      <c r="F298" s="151" t="s">
        <v>348</v>
      </c>
      <c r="H298" s="150" t="s">
        <v>19</v>
      </c>
      <c r="I298" s="152"/>
      <c r="L298" s="148"/>
      <c r="M298" s="153"/>
      <c r="U298" s="154"/>
      <c r="AT298" s="150" t="s">
        <v>147</v>
      </c>
      <c r="AU298" s="150" t="s">
        <v>87</v>
      </c>
      <c r="AV298" s="12" t="s">
        <v>81</v>
      </c>
      <c r="AW298" s="12" t="s">
        <v>35</v>
      </c>
      <c r="AX298" s="12" t="s">
        <v>74</v>
      </c>
      <c r="AY298" s="150" t="s">
        <v>135</v>
      </c>
    </row>
    <row r="299" spans="2:65" s="13" customFormat="1" ht="11.25">
      <c r="B299" s="155"/>
      <c r="D299" s="149" t="s">
        <v>147</v>
      </c>
      <c r="E299" s="156" t="s">
        <v>19</v>
      </c>
      <c r="F299" s="157" t="s">
        <v>349</v>
      </c>
      <c r="H299" s="158">
        <v>1.837</v>
      </c>
      <c r="I299" s="159"/>
      <c r="L299" s="155"/>
      <c r="M299" s="160"/>
      <c r="U299" s="161"/>
      <c r="AT299" s="156" t="s">
        <v>147</v>
      </c>
      <c r="AU299" s="156" t="s">
        <v>87</v>
      </c>
      <c r="AV299" s="13" t="s">
        <v>87</v>
      </c>
      <c r="AW299" s="13" t="s">
        <v>35</v>
      </c>
      <c r="AX299" s="13" t="s">
        <v>74</v>
      </c>
      <c r="AY299" s="156" t="s">
        <v>135</v>
      </c>
    </row>
    <row r="300" spans="2:65" s="13" customFormat="1" ht="11.25">
      <c r="B300" s="155"/>
      <c r="D300" s="149" t="s">
        <v>147</v>
      </c>
      <c r="E300" s="156" t="s">
        <v>19</v>
      </c>
      <c r="F300" s="157" t="s">
        <v>350</v>
      </c>
      <c r="H300" s="158">
        <v>7.6999999999999999E-2</v>
      </c>
      <c r="I300" s="159"/>
      <c r="L300" s="155"/>
      <c r="M300" s="160"/>
      <c r="U300" s="161"/>
      <c r="AT300" s="156" t="s">
        <v>147</v>
      </c>
      <c r="AU300" s="156" t="s">
        <v>87</v>
      </c>
      <c r="AV300" s="13" t="s">
        <v>87</v>
      </c>
      <c r="AW300" s="13" t="s">
        <v>35</v>
      </c>
      <c r="AX300" s="13" t="s">
        <v>74</v>
      </c>
      <c r="AY300" s="156" t="s">
        <v>135</v>
      </c>
    </row>
    <row r="301" spans="2:65" s="12" customFormat="1" ht="11.25">
      <c r="B301" s="148"/>
      <c r="D301" s="149" t="s">
        <v>147</v>
      </c>
      <c r="E301" s="150" t="s">
        <v>19</v>
      </c>
      <c r="F301" s="151" t="s">
        <v>351</v>
      </c>
      <c r="H301" s="150" t="s">
        <v>19</v>
      </c>
      <c r="I301" s="152"/>
      <c r="L301" s="148"/>
      <c r="M301" s="153"/>
      <c r="U301" s="154"/>
      <c r="AT301" s="150" t="s">
        <v>147</v>
      </c>
      <c r="AU301" s="150" t="s">
        <v>87</v>
      </c>
      <c r="AV301" s="12" t="s">
        <v>81</v>
      </c>
      <c r="AW301" s="12" t="s">
        <v>35</v>
      </c>
      <c r="AX301" s="12" t="s">
        <v>74</v>
      </c>
      <c r="AY301" s="150" t="s">
        <v>135</v>
      </c>
    </row>
    <row r="302" spans="2:65" s="13" customFormat="1" ht="11.25">
      <c r="B302" s="155"/>
      <c r="D302" s="149" t="s">
        <v>147</v>
      </c>
      <c r="E302" s="156" t="s">
        <v>19</v>
      </c>
      <c r="F302" s="157" t="s">
        <v>352</v>
      </c>
      <c r="H302" s="158">
        <v>2.0699999999999998</v>
      </c>
      <c r="I302" s="159"/>
      <c r="L302" s="155"/>
      <c r="M302" s="160"/>
      <c r="U302" s="161"/>
      <c r="AT302" s="156" t="s">
        <v>147</v>
      </c>
      <c r="AU302" s="156" t="s">
        <v>87</v>
      </c>
      <c r="AV302" s="13" t="s">
        <v>87</v>
      </c>
      <c r="AW302" s="13" t="s">
        <v>35</v>
      </c>
      <c r="AX302" s="13" t="s">
        <v>74</v>
      </c>
      <c r="AY302" s="156" t="s">
        <v>135</v>
      </c>
    </row>
    <row r="303" spans="2:65" s="15" customFormat="1" ht="11.25">
      <c r="B303" s="169"/>
      <c r="D303" s="149" t="s">
        <v>147</v>
      </c>
      <c r="E303" s="170" t="s">
        <v>19</v>
      </c>
      <c r="F303" s="171" t="s">
        <v>162</v>
      </c>
      <c r="H303" s="172">
        <v>12.69</v>
      </c>
      <c r="I303" s="173"/>
      <c r="L303" s="169"/>
      <c r="M303" s="174"/>
      <c r="U303" s="175"/>
      <c r="AT303" s="170" t="s">
        <v>147</v>
      </c>
      <c r="AU303" s="170" t="s">
        <v>87</v>
      </c>
      <c r="AV303" s="15" t="s">
        <v>143</v>
      </c>
      <c r="AW303" s="15" t="s">
        <v>35</v>
      </c>
      <c r="AX303" s="15" t="s">
        <v>81</v>
      </c>
      <c r="AY303" s="170" t="s">
        <v>135</v>
      </c>
    </row>
    <row r="304" spans="2:65" s="13" customFormat="1" ht="11.25">
      <c r="B304" s="155"/>
      <c r="D304" s="149" t="s">
        <v>147</v>
      </c>
      <c r="F304" s="157" t="s">
        <v>353</v>
      </c>
      <c r="H304" s="158">
        <v>13.324999999999999</v>
      </c>
      <c r="I304" s="159"/>
      <c r="L304" s="155"/>
      <c r="M304" s="160"/>
      <c r="U304" s="161"/>
      <c r="AT304" s="156" t="s">
        <v>147</v>
      </c>
      <c r="AU304" s="156" t="s">
        <v>87</v>
      </c>
      <c r="AV304" s="13" t="s">
        <v>87</v>
      </c>
      <c r="AW304" s="13" t="s">
        <v>4</v>
      </c>
      <c r="AX304" s="13" t="s">
        <v>81</v>
      </c>
      <c r="AY304" s="156" t="s">
        <v>135</v>
      </c>
    </row>
    <row r="305" spans="2:65" s="1" customFormat="1" ht="16.5" customHeight="1">
      <c r="B305" s="33"/>
      <c r="C305" s="131" t="s">
        <v>354</v>
      </c>
      <c r="D305" s="131" t="s">
        <v>138</v>
      </c>
      <c r="E305" s="132" t="s">
        <v>355</v>
      </c>
      <c r="F305" s="133" t="s">
        <v>356</v>
      </c>
      <c r="G305" s="134" t="s">
        <v>357</v>
      </c>
      <c r="H305" s="135">
        <v>1</v>
      </c>
      <c r="I305" s="136"/>
      <c r="J305" s="137">
        <f>ROUND(I305*H305,2)</f>
        <v>0</v>
      </c>
      <c r="K305" s="133" t="s">
        <v>19</v>
      </c>
      <c r="L305" s="33"/>
      <c r="M305" s="138" t="s">
        <v>19</v>
      </c>
      <c r="N305" s="139" t="s">
        <v>46</v>
      </c>
      <c r="P305" s="140">
        <f>O305*H305</f>
        <v>0</v>
      </c>
      <c r="Q305" s="140">
        <v>1.7600000000000001E-3</v>
      </c>
      <c r="R305" s="140">
        <f>Q305*H305</f>
        <v>1.7600000000000001E-3</v>
      </c>
      <c r="S305" s="140">
        <v>0</v>
      </c>
      <c r="T305" s="140">
        <f>S305*H305</f>
        <v>0</v>
      </c>
      <c r="U305" s="141" t="s">
        <v>19</v>
      </c>
      <c r="AR305" s="142" t="s">
        <v>143</v>
      </c>
      <c r="AT305" s="142" t="s">
        <v>138</v>
      </c>
      <c r="AU305" s="142" t="s">
        <v>87</v>
      </c>
      <c r="AY305" s="18" t="s">
        <v>135</v>
      </c>
      <c r="BE305" s="143">
        <f>IF(N305="základní",J305,0)</f>
        <v>0</v>
      </c>
      <c r="BF305" s="143">
        <f>IF(N305="snížená",J305,0)</f>
        <v>0</v>
      </c>
      <c r="BG305" s="143">
        <f>IF(N305="zákl. přenesená",J305,0)</f>
        <v>0</v>
      </c>
      <c r="BH305" s="143">
        <f>IF(N305="sníž. přenesená",J305,0)</f>
        <v>0</v>
      </c>
      <c r="BI305" s="143">
        <f>IF(N305="nulová",J305,0)</f>
        <v>0</v>
      </c>
      <c r="BJ305" s="18" t="s">
        <v>87</v>
      </c>
      <c r="BK305" s="143">
        <f>ROUND(I305*H305,2)</f>
        <v>0</v>
      </c>
      <c r="BL305" s="18" t="s">
        <v>143</v>
      </c>
      <c r="BM305" s="142" t="s">
        <v>358</v>
      </c>
    </row>
    <row r="306" spans="2:65" s="1" customFormat="1" ht="21.75" customHeight="1">
      <c r="B306" s="33"/>
      <c r="C306" s="131" t="s">
        <v>359</v>
      </c>
      <c r="D306" s="131" t="s">
        <v>138</v>
      </c>
      <c r="E306" s="132" t="s">
        <v>360</v>
      </c>
      <c r="F306" s="133" t="s">
        <v>361</v>
      </c>
      <c r="G306" s="134" t="s">
        <v>141</v>
      </c>
      <c r="H306" s="135">
        <v>2288.2469999999998</v>
      </c>
      <c r="I306" s="136"/>
      <c r="J306" s="137">
        <f>ROUND(I306*H306,2)</f>
        <v>0</v>
      </c>
      <c r="K306" s="133" t="s">
        <v>19</v>
      </c>
      <c r="L306" s="33"/>
      <c r="M306" s="138" t="s">
        <v>19</v>
      </c>
      <c r="N306" s="139" t="s">
        <v>46</v>
      </c>
      <c r="P306" s="140">
        <f>O306*H306</f>
        <v>0</v>
      </c>
      <c r="Q306" s="140">
        <v>3.3E-3</v>
      </c>
      <c r="R306" s="140">
        <f>Q306*H306</f>
        <v>7.5512150999999994</v>
      </c>
      <c r="S306" s="140">
        <v>0</v>
      </c>
      <c r="T306" s="140">
        <f>S306*H306</f>
        <v>0</v>
      </c>
      <c r="U306" s="141" t="s">
        <v>19</v>
      </c>
      <c r="AR306" s="142" t="s">
        <v>143</v>
      </c>
      <c r="AT306" s="142" t="s">
        <v>138</v>
      </c>
      <c r="AU306" s="142" t="s">
        <v>87</v>
      </c>
      <c r="AY306" s="18" t="s">
        <v>135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8" t="s">
        <v>87</v>
      </c>
      <c r="BK306" s="143">
        <f>ROUND(I306*H306,2)</f>
        <v>0</v>
      </c>
      <c r="BL306" s="18" t="s">
        <v>143</v>
      </c>
      <c r="BM306" s="142" t="s">
        <v>362</v>
      </c>
    </row>
    <row r="307" spans="2:65" s="12" customFormat="1" ht="11.25">
      <c r="B307" s="148"/>
      <c r="D307" s="149" t="s">
        <v>147</v>
      </c>
      <c r="E307" s="150" t="s">
        <v>19</v>
      </c>
      <c r="F307" s="151" t="s">
        <v>309</v>
      </c>
      <c r="H307" s="150" t="s">
        <v>19</v>
      </c>
      <c r="I307" s="152"/>
      <c r="L307" s="148"/>
      <c r="M307" s="153"/>
      <c r="U307" s="154"/>
      <c r="AT307" s="150" t="s">
        <v>147</v>
      </c>
      <c r="AU307" s="150" t="s">
        <v>87</v>
      </c>
      <c r="AV307" s="12" t="s">
        <v>81</v>
      </c>
      <c r="AW307" s="12" t="s">
        <v>35</v>
      </c>
      <c r="AX307" s="12" t="s">
        <v>74</v>
      </c>
      <c r="AY307" s="150" t="s">
        <v>135</v>
      </c>
    </row>
    <row r="308" spans="2:65" s="12" customFormat="1" ht="11.25">
      <c r="B308" s="148"/>
      <c r="D308" s="149" t="s">
        <v>147</v>
      </c>
      <c r="E308" s="150" t="s">
        <v>19</v>
      </c>
      <c r="F308" s="151" t="s">
        <v>310</v>
      </c>
      <c r="H308" s="150" t="s">
        <v>19</v>
      </c>
      <c r="I308" s="152"/>
      <c r="L308" s="148"/>
      <c r="M308" s="153"/>
      <c r="U308" s="154"/>
      <c r="AT308" s="150" t="s">
        <v>147</v>
      </c>
      <c r="AU308" s="150" t="s">
        <v>87</v>
      </c>
      <c r="AV308" s="12" t="s">
        <v>81</v>
      </c>
      <c r="AW308" s="12" t="s">
        <v>35</v>
      </c>
      <c r="AX308" s="12" t="s">
        <v>74</v>
      </c>
      <c r="AY308" s="150" t="s">
        <v>135</v>
      </c>
    </row>
    <row r="309" spans="2:65" s="13" customFormat="1" ht="11.25">
      <c r="B309" s="155"/>
      <c r="D309" s="149" t="s">
        <v>147</v>
      </c>
      <c r="E309" s="156" t="s">
        <v>19</v>
      </c>
      <c r="F309" s="157" t="s">
        <v>363</v>
      </c>
      <c r="H309" s="158">
        <v>2793.212</v>
      </c>
      <c r="I309" s="159"/>
      <c r="L309" s="155"/>
      <c r="M309" s="160"/>
      <c r="U309" s="161"/>
      <c r="AT309" s="156" t="s">
        <v>147</v>
      </c>
      <c r="AU309" s="156" t="s">
        <v>87</v>
      </c>
      <c r="AV309" s="13" t="s">
        <v>87</v>
      </c>
      <c r="AW309" s="13" t="s">
        <v>35</v>
      </c>
      <c r="AX309" s="13" t="s">
        <v>74</v>
      </c>
      <c r="AY309" s="156" t="s">
        <v>135</v>
      </c>
    </row>
    <row r="310" spans="2:65" s="12" customFormat="1" ht="11.25">
      <c r="B310" s="148"/>
      <c r="D310" s="149" t="s">
        <v>147</v>
      </c>
      <c r="E310" s="150" t="s">
        <v>19</v>
      </c>
      <c r="F310" s="151" t="s">
        <v>148</v>
      </c>
      <c r="H310" s="150" t="s">
        <v>19</v>
      </c>
      <c r="I310" s="152"/>
      <c r="L310" s="148"/>
      <c r="M310" s="153"/>
      <c r="U310" s="154"/>
      <c r="AT310" s="150" t="s">
        <v>147</v>
      </c>
      <c r="AU310" s="150" t="s">
        <v>87</v>
      </c>
      <c r="AV310" s="12" t="s">
        <v>81</v>
      </c>
      <c r="AW310" s="12" t="s">
        <v>35</v>
      </c>
      <c r="AX310" s="12" t="s">
        <v>74</v>
      </c>
      <c r="AY310" s="150" t="s">
        <v>135</v>
      </c>
    </row>
    <row r="311" spans="2:65" s="13" customFormat="1" ht="11.25">
      <c r="B311" s="155"/>
      <c r="D311" s="149" t="s">
        <v>147</v>
      </c>
      <c r="E311" s="156" t="s">
        <v>19</v>
      </c>
      <c r="F311" s="157" t="s">
        <v>364</v>
      </c>
      <c r="H311" s="158">
        <v>149.22999999999999</v>
      </c>
      <c r="I311" s="159"/>
      <c r="L311" s="155"/>
      <c r="M311" s="160"/>
      <c r="U311" s="161"/>
      <c r="AT311" s="156" t="s">
        <v>147</v>
      </c>
      <c r="AU311" s="156" t="s">
        <v>87</v>
      </c>
      <c r="AV311" s="13" t="s">
        <v>87</v>
      </c>
      <c r="AW311" s="13" t="s">
        <v>35</v>
      </c>
      <c r="AX311" s="13" t="s">
        <v>74</v>
      </c>
      <c r="AY311" s="156" t="s">
        <v>135</v>
      </c>
    </row>
    <row r="312" spans="2:65" s="14" customFormat="1" ht="11.25">
      <c r="B312" s="162"/>
      <c r="D312" s="149" t="s">
        <v>147</v>
      </c>
      <c r="E312" s="163" t="s">
        <v>19</v>
      </c>
      <c r="F312" s="164" t="s">
        <v>154</v>
      </c>
      <c r="H312" s="165">
        <v>2942.442</v>
      </c>
      <c r="I312" s="166"/>
      <c r="L312" s="162"/>
      <c r="M312" s="167"/>
      <c r="U312" s="168"/>
      <c r="AT312" s="163" t="s">
        <v>147</v>
      </c>
      <c r="AU312" s="163" t="s">
        <v>87</v>
      </c>
      <c r="AV312" s="14" t="s">
        <v>155</v>
      </c>
      <c r="AW312" s="14" t="s">
        <v>35</v>
      </c>
      <c r="AX312" s="14" t="s">
        <v>74</v>
      </c>
      <c r="AY312" s="163" t="s">
        <v>135</v>
      </c>
    </row>
    <row r="313" spans="2:65" s="12" customFormat="1" ht="11.25">
      <c r="B313" s="148"/>
      <c r="D313" s="149" t="s">
        <v>147</v>
      </c>
      <c r="E313" s="150" t="s">
        <v>19</v>
      </c>
      <c r="F313" s="151" t="s">
        <v>178</v>
      </c>
      <c r="H313" s="150" t="s">
        <v>19</v>
      </c>
      <c r="I313" s="152"/>
      <c r="L313" s="148"/>
      <c r="M313" s="153"/>
      <c r="U313" s="154"/>
      <c r="AT313" s="150" t="s">
        <v>147</v>
      </c>
      <c r="AU313" s="150" t="s">
        <v>87</v>
      </c>
      <c r="AV313" s="12" t="s">
        <v>81</v>
      </c>
      <c r="AW313" s="12" t="s">
        <v>35</v>
      </c>
      <c r="AX313" s="12" t="s">
        <v>74</v>
      </c>
      <c r="AY313" s="150" t="s">
        <v>135</v>
      </c>
    </row>
    <row r="314" spans="2:65" s="13" customFormat="1" ht="11.25">
      <c r="B314" s="155"/>
      <c r="D314" s="149" t="s">
        <v>147</v>
      </c>
      <c r="E314" s="156" t="s">
        <v>19</v>
      </c>
      <c r="F314" s="157" t="s">
        <v>365</v>
      </c>
      <c r="H314" s="158">
        <v>-10.368</v>
      </c>
      <c r="I314" s="159"/>
      <c r="L314" s="155"/>
      <c r="M314" s="160"/>
      <c r="U314" s="161"/>
      <c r="AT314" s="156" t="s">
        <v>147</v>
      </c>
      <c r="AU314" s="156" t="s">
        <v>87</v>
      </c>
      <c r="AV314" s="13" t="s">
        <v>87</v>
      </c>
      <c r="AW314" s="13" t="s">
        <v>35</v>
      </c>
      <c r="AX314" s="13" t="s">
        <v>74</v>
      </c>
      <c r="AY314" s="156" t="s">
        <v>135</v>
      </c>
    </row>
    <row r="315" spans="2:65" s="13" customFormat="1" ht="11.25">
      <c r="B315" s="155"/>
      <c r="D315" s="149" t="s">
        <v>147</v>
      </c>
      <c r="E315" s="156" t="s">
        <v>19</v>
      </c>
      <c r="F315" s="157" t="s">
        <v>366</v>
      </c>
      <c r="H315" s="158">
        <v>-0.63400000000000001</v>
      </c>
      <c r="I315" s="159"/>
      <c r="L315" s="155"/>
      <c r="M315" s="160"/>
      <c r="U315" s="161"/>
      <c r="AT315" s="156" t="s">
        <v>147</v>
      </c>
      <c r="AU315" s="156" t="s">
        <v>87</v>
      </c>
      <c r="AV315" s="13" t="s">
        <v>87</v>
      </c>
      <c r="AW315" s="13" t="s">
        <v>35</v>
      </c>
      <c r="AX315" s="13" t="s">
        <v>74</v>
      </c>
      <c r="AY315" s="156" t="s">
        <v>135</v>
      </c>
    </row>
    <row r="316" spans="2:65" s="13" customFormat="1" ht="11.25">
      <c r="B316" s="155"/>
      <c r="D316" s="149" t="s">
        <v>147</v>
      </c>
      <c r="E316" s="156" t="s">
        <v>19</v>
      </c>
      <c r="F316" s="157" t="s">
        <v>281</v>
      </c>
      <c r="H316" s="158">
        <v>-3.1680000000000001</v>
      </c>
      <c r="I316" s="159"/>
      <c r="L316" s="155"/>
      <c r="M316" s="160"/>
      <c r="U316" s="161"/>
      <c r="AT316" s="156" t="s">
        <v>147</v>
      </c>
      <c r="AU316" s="156" t="s">
        <v>87</v>
      </c>
      <c r="AV316" s="13" t="s">
        <v>87</v>
      </c>
      <c r="AW316" s="13" t="s">
        <v>35</v>
      </c>
      <c r="AX316" s="13" t="s">
        <v>74</v>
      </c>
      <c r="AY316" s="156" t="s">
        <v>135</v>
      </c>
    </row>
    <row r="317" spans="2:65" s="13" customFormat="1" ht="11.25">
      <c r="B317" s="155"/>
      <c r="D317" s="149" t="s">
        <v>147</v>
      </c>
      <c r="E317" s="156" t="s">
        <v>19</v>
      </c>
      <c r="F317" s="157" t="s">
        <v>277</v>
      </c>
      <c r="H317" s="158">
        <v>-2.7069999999999999</v>
      </c>
      <c r="I317" s="159"/>
      <c r="L317" s="155"/>
      <c r="M317" s="160"/>
      <c r="U317" s="161"/>
      <c r="AT317" s="156" t="s">
        <v>147</v>
      </c>
      <c r="AU317" s="156" t="s">
        <v>87</v>
      </c>
      <c r="AV317" s="13" t="s">
        <v>87</v>
      </c>
      <c r="AW317" s="13" t="s">
        <v>35</v>
      </c>
      <c r="AX317" s="13" t="s">
        <v>74</v>
      </c>
      <c r="AY317" s="156" t="s">
        <v>135</v>
      </c>
    </row>
    <row r="318" spans="2:65" s="14" customFormat="1" ht="11.25">
      <c r="B318" s="162"/>
      <c r="D318" s="149" t="s">
        <v>147</v>
      </c>
      <c r="E318" s="163" t="s">
        <v>19</v>
      </c>
      <c r="F318" s="164" t="s">
        <v>154</v>
      </c>
      <c r="H318" s="165">
        <v>-16.877000000000002</v>
      </c>
      <c r="I318" s="166"/>
      <c r="L318" s="162"/>
      <c r="M318" s="167"/>
      <c r="U318" s="168"/>
      <c r="AT318" s="163" t="s">
        <v>147</v>
      </c>
      <c r="AU318" s="163" t="s">
        <v>87</v>
      </c>
      <c r="AV318" s="14" t="s">
        <v>155</v>
      </c>
      <c r="AW318" s="14" t="s">
        <v>35</v>
      </c>
      <c r="AX318" s="14" t="s">
        <v>74</v>
      </c>
      <c r="AY318" s="163" t="s">
        <v>135</v>
      </c>
    </row>
    <row r="319" spans="2:65" s="12" customFormat="1" ht="11.25">
      <c r="B319" s="148"/>
      <c r="D319" s="149" t="s">
        <v>147</v>
      </c>
      <c r="E319" s="150" t="s">
        <v>19</v>
      </c>
      <c r="F319" s="151" t="s">
        <v>184</v>
      </c>
      <c r="H319" s="150" t="s">
        <v>19</v>
      </c>
      <c r="I319" s="152"/>
      <c r="L319" s="148"/>
      <c r="M319" s="153"/>
      <c r="U319" s="154"/>
      <c r="AT319" s="150" t="s">
        <v>147</v>
      </c>
      <c r="AU319" s="150" t="s">
        <v>87</v>
      </c>
      <c r="AV319" s="12" t="s">
        <v>81</v>
      </c>
      <c r="AW319" s="12" t="s">
        <v>35</v>
      </c>
      <c r="AX319" s="12" t="s">
        <v>74</v>
      </c>
      <c r="AY319" s="150" t="s">
        <v>135</v>
      </c>
    </row>
    <row r="320" spans="2:65" s="13" customFormat="1" ht="11.25">
      <c r="B320" s="155"/>
      <c r="D320" s="149" t="s">
        <v>147</v>
      </c>
      <c r="E320" s="156" t="s">
        <v>19</v>
      </c>
      <c r="F320" s="157" t="s">
        <v>367</v>
      </c>
      <c r="H320" s="158">
        <v>-16.547999999999998</v>
      </c>
      <c r="I320" s="159"/>
      <c r="L320" s="155"/>
      <c r="M320" s="160"/>
      <c r="U320" s="161"/>
      <c r="AT320" s="156" t="s">
        <v>147</v>
      </c>
      <c r="AU320" s="156" t="s">
        <v>87</v>
      </c>
      <c r="AV320" s="13" t="s">
        <v>87</v>
      </c>
      <c r="AW320" s="13" t="s">
        <v>35</v>
      </c>
      <c r="AX320" s="13" t="s">
        <v>74</v>
      </c>
      <c r="AY320" s="156" t="s">
        <v>135</v>
      </c>
    </row>
    <row r="321" spans="2:51" s="13" customFormat="1" ht="11.25">
      <c r="B321" s="155"/>
      <c r="D321" s="149" t="s">
        <v>147</v>
      </c>
      <c r="E321" s="156" t="s">
        <v>19</v>
      </c>
      <c r="F321" s="157" t="s">
        <v>368</v>
      </c>
      <c r="H321" s="158">
        <v>-23.285</v>
      </c>
      <c r="I321" s="159"/>
      <c r="L321" s="155"/>
      <c r="M321" s="160"/>
      <c r="U321" s="161"/>
      <c r="AT321" s="156" t="s">
        <v>147</v>
      </c>
      <c r="AU321" s="156" t="s">
        <v>87</v>
      </c>
      <c r="AV321" s="13" t="s">
        <v>87</v>
      </c>
      <c r="AW321" s="13" t="s">
        <v>35</v>
      </c>
      <c r="AX321" s="13" t="s">
        <v>74</v>
      </c>
      <c r="AY321" s="156" t="s">
        <v>135</v>
      </c>
    </row>
    <row r="322" spans="2:51" s="13" customFormat="1" ht="11.25">
      <c r="B322" s="155"/>
      <c r="D322" s="149" t="s">
        <v>147</v>
      </c>
      <c r="E322" s="156" t="s">
        <v>19</v>
      </c>
      <c r="F322" s="157" t="s">
        <v>369</v>
      </c>
      <c r="H322" s="158">
        <v>2.9990000000000001</v>
      </c>
      <c r="I322" s="159"/>
      <c r="L322" s="155"/>
      <c r="M322" s="160"/>
      <c r="U322" s="161"/>
      <c r="AT322" s="156" t="s">
        <v>147</v>
      </c>
      <c r="AU322" s="156" t="s">
        <v>87</v>
      </c>
      <c r="AV322" s="13" t="s">
        <v>87</v>
      </c>
      <c r="AW322" s="13" t="s">
        <v>35</v>
      </c>
      <c r="AX322" s="13" t="s">
        <v>74</v>
      </c>
      <c r="AY322" s="156" t="s">
        <v>135</v>
      </c>
    </row>
    <row r="323" spans="2:51" s="14" customFormat="1" ht="11.25">
      <c r="B323" s="162"/>
      <c r="D323" s="149" t="s">
        <v>147</v>
      </c>
      <c r="E323" s="163" t="s">
        <v>19</v>
      </c>
      <c r="F323" s="164" t="s">
        <v>154</v>
      </c>
      <c r="H323" s="165">
        <v>-36.833999999999996</v>
      </c>
      <c r="I323" s="166"/>
      <c r="L323" s="162"/>
      <c r="M323" s="167"/>
      <c r="U323" s="168"/>
      <c r="AT323" s="163" t="s">
        <v>147</v>
      </c>
      <c r="AU323" s="163" t="s">
        <v>87</v>
      </c>
      <c r="AV323" s="14" t="s">
        <v>155</v>
      </c>
      <c r="AW323" s="14" t="s">
        <v>35</v>
      </c>
      <c r="AX323" s="14" t="s">
        <v>74</v>
      </c>
      <c r="AY323" s="163" t="s">
        <v>135</v>
      </c>
    </row>
    <row r="324" spans="2:51" s="12" customFormat="1" ht="11.25">
      <c r="B324" s="148"/>
      <c r="D324" s="149" t="s">
        <v>147</v>
      </c>
      <c r="E324" s="150" t="s">
        <v>19</v>
      </c>
      <c r="F324" s="151" t="s">
        <v>188</v>
      </c>
      <c r="H324" s="150" t="s">
        <v>19</v>
      </c>
      <c r="I324" s="152"/>
      <c r="L324" s="148"/>
      <c r="M324" s="153"/>
      <c r="U324" s="154"/>
      <c r="AT324" s="150" t="s">
        <v>147</v>
      </c>
      <c r="AU324" s="150" t="s">
        <v>87</v>
      </c>
      <c r="AV324" s="12" t="s">
        <v>81</v>
      </c>
      <c r="AW324" s="12" t="s">
        <v>35</v>
      </c>
      <c r="AX324" s="12" t="s">
        <v>74</v>
      </c>
      <c r="AY324" s="150" t="s">
        <v>135</v>
      </c>
    </row>
    <row r="325" spans="2:51" s="13" customFormat="1" ht="11.25">
      <c r="B325" s="155"/>
      <c r="D325" s="149" t="s">
        <v>147</v>
      </c>
      <c r="E325" s="156" t="s">
        <v>19</v>
      </c>
      <c r="F325" s="157" t="s">
        <v>370</v>
      </c>
      <c r="H325" s="158">
        <v>-368.34</v>
      </c>
      <c r="I325" s="159"/>
      <c r="L325" s="155"/>
      <c r="M325" s="160"/>
      <c r="U325" s="161"/>
      <c r="AT325" s="156" t="s">
        <v>147</v>
      </c>
      <c r="AU325" s="156" t="s">
        <v>87</v>
      </c>
      <c r="AV325" s="13" t="s">
        <v>87</v>
      </c>
      <c r="AW325" s="13" t="s">
        <v>35</v>
      </c>
      <c r="AX325" s="13" t="s">
        <v>74</v>
      </c>
      <c r="AY325" s="156" t="s">
        <v>135</v>
      </c>
    </row>
    <row r="326" spans="2:51" s="14" customFormat="1" ht="11.25">
      <c r="B326" s="162"/>
      <c r="D326" s="149" t="s">
        <v>147</v>
      </c>
      <c r="E326" s="163" t="s">
        <v>19</v>
      </c>
      <c r="F326" s="164" t="s">
        <v>154</v>
      </c>
      <c r="H326" s="165">
        <v>-368.34</v>
      </c>
      <c r="I326" s="166"/>
      <c r="L326" s="162"/>
      <c r="M326" s="167"/>
      <c r="U326" s="168"/>
      <c r="AT326" s="163" t="s">
        <v>147</v>
      </c>
      <c r="AU326" s="163" t="s">
        <v>87</v>
      </c>
      <c r="AV326" s="14" t="s">
        <v>155</v>
      </c>
      <c r="AW326" s="14" t="s">
        <v>35</v>
      </c>
      <c r="AX326" s="14" t="s">
        <v>74</v>
      </c>
      <c r="AY326" s="163" t="s">
        <v>135</v>
      </c>
    </row>
    <row r="327" spans="2:51" s="12" customFormat="1" ht="11.25">
      <c r="B327" s="148"/>
      <c r="D327" s="149" t="s">
        <v>147</v>
      </c>
      <c r="E327" s="150" t="s">
        <v>19</v>
      </c>
      <c r="F327" s="151" t="s">
        <v>190</v>
      </c>
      <c r="H327" s="150" t="s">
        <v>19</v>
      </c>
      <c r="I327" s="152"/>
      <c r="L327" s="148"/>
      <c r="M327" s="153"/>
      <c r="U327" s="154"/>
      <c r="AT327" s="150" t="s">
        <v>147</v>
      </c>
      <c r="AU327" s="150" t="s">
        <v>87</v>
      </c>
      <c r="AV327" s="12" t="s">
        <v>81</v>
      </c>
      <c r="AW327" s="12" t="s">
        <v>35</v>
      </c>
      <c r="AX327" s="12" t="s">
        <v>74</v>
      </c>
      <c r="AY327" s="150" t="s">
        <v>135</v>
      </c>
    </row>
    <row r="328" spans="2:51" s="13" customFormat="1" ht="11.25">
      <c r="B328" s="155"/>
      <c r="D328" s="149" t="s">
        <v>147</v>
      </c>
      <c r="E328" s="156" t="s">
        <v>19</v>
      </c>
      <c r="F328" s="157" t="s">
        <v>371</v>
      </c>
      <c r="H328" s="158">
        <v>7.056</v>
      </c>
      <c r="I328" s="159"/>
      <c r="L328" s="155"/>
      <c r="M328" s="160"/>
      <c r="U328" s="161"/>
      <c r="AT328" s="156" t="s">
        <v>147</v>
      </c>
      <c r="AU328" s="156" t="s">
        <v>87</v>
      </c>
      <c r="AV328" s="13" t="s">
        <v>87</v>
      </c>
      <c r="AW328" s="13" t="s">
        <v>35</v>
      </c>
      <c r="AX328" s="13" t="s">
        <v>74</v>
      </c>
      <c r="AY328" s="156" t="s">
        <v>135</v>
      </c>
    </row>
    <row r="329" spans="2:51" s="13" customFormat="1" ht="11.25">
      <c r="B329" s="155"/>
      <c r="D329" s="149" t="s">
        <v>147</v>
      </c>
      <c r="E329" s="156" t="s">
        <v>19</v>
      </c>
      <c r="F329" s="157" t="s">
        <v>372</v>
      </c>
      <c r="H329" s="158">
        <v>0.92100000000000004</v>
      </c>
      <c r="I329" s="159"/>
      <c r="L329" s="155"/>
      <c r="M329" s="160"/>
      <c r="U329" s="161"/>
      <c r="AT329" s="156" t="s">
        <v>147</v>
      </c>
      <c r="AU329" s="156" t="s">
        <v>87</v>
      </c>
      <c r="AV329" s="13" t="s">
        <v>87</v>
      </c>
      <c r="AW329" s="13" t="s">
        <v>35</v>
      </c>
      <c r="AX329" s="13" t="s">
        <v>74</v>
      </c>
      <c r="AY329" s="156" t="s">
        <v>135</v>
      </c>
    </row>
    <row r="330" spans="2:51" s="13" customFormat="1" ht="11.25">
      <c r="B330" s="155"/>
      <c r="D330" s="149" t="s">
        <v>147</v>
      </c>
      <c r="E330" s="156" t="s">
        <v>19</v>
      </c>
      <c r="F330" s="157" t="s">
        <v>373</v>
      </c>
      <c r="H330" s="158">
        <v>1.431</v>
      </c>
      <c r="I330" s="159"/>
      <c r="L330" s="155"/>
      <c r="M330" s="160"/>
      <c r="U330" s="161"/>
      <c r="AT330" s="156" t="s">
        <v>147</v>
      </c>
      <c r="AU330" s="156" t="s">
        <v>87</v>
      </c>
      <c r="AV330" s="13" t="s">
        <v>87</v>
      </c>
      <c r="AW330" s="13" t="s">
        <v>35</v>
      </c>
      <c r="AX330" s="13" t="s">
        <v>74</v>
      </c>
      <c r="AY330" s="156" t="s">
        <v>135</v>
      </c>
    </row>
    <row r="331" spans="2:51" s="13" customFormat="1" ht="11.25">
      <c r="B331" s="155"/>
      <c r="D331" s="149" t="s">
        <v>147</v>
      </c>
      <c r="E331" s="156" t="s">
        <v>19</v>
      </c>
      <c r="F331" s="157" t="s">
        <v>374</v>
      </c>
      <c r="H331" s="158">
        <v>2.3319999999999999</v>
      </c>
      <c r="I331" s="159"/>
      <c r="L331" s="155"/>
      <c r="M331" s="160"/>
      <c r="U331" s="161"/>
      <c r="AT331" s="156" t="s">
        <v>147</v>
      </c>
      <c r="AU331" s="156" t="s">
        <v>87</v>
      </c>
      <c r="AV331" s="13" t="s">
        <v>87</v>
      </c>
      <c r="AW331" s="13" t="s">
        <v>35</v>
      </c>
      <c r="AX331" s="13" t="s">
        <v>74</v>
      </c>
      <c r="AY331" s="156" t="s">
        <v>135</v>
      </c>
    </row>
    <row r="332" spans="2:51" s="14" customFormat="1" ht="11.25">
      <c r="B332" s="162"/>
      <c r="D332" s="149" t="s">
        <v>147</v>
      </c>
      <c r="E332" s="163" t="s">
        <v>19</v>
      </c>
      <c r="F332" s="164" t="s">
        <v>154</v>
      </c>
      <c r="H332" s="165">
        <v>11.740000000000002</v>
      </c>
      <c r="I332" s="166"/>
      <c r="L332" s="162"/>
      <c r="M332" s="167"/>
      <c r="U332" s="168"/>
      <c r="AT332" s="163" t="s">
        <v>147</v>
      </c>
      <c r="AU332" s="163" t="s">
        <v>87</v>
      </c>
      <c r="AV332" s="14" t="s">
        <v>155</v>
      </c>
      <c r="AW332" s="14" t="s">
        <v>35</v>
      </c>
      <c r="AX332" s="14" t="s">
        <v>74</v>
      </c>
      <c r="AY332" s="163" t="s">
        <v>135</v>
      </c>
    </row>
    <row r="333" spans="2:51" s="12" customFormat="1" ht="11.25">
      <c r="B333" s="148"/>
      <c r="D333" s="149" t="s">
        <v>147</v>
      </c>
      <c r="E333" s="150" t="s">
        <v>19</v>
      </c>
      <c r="F333" s="151" t="s">
        <v>196</v>
      </c>
      <c r="H333" s="150" t="s">
        <v>19</v>
      </c>
      <c r="I333" s="152"/>
      <c r="L333" s="148"/>
      <c r="M333" s="153"/>
      <c r="U333" s="154"/>
      <c r="AT333" s="150" t="s">
        <v>147</v>
      </c>
      <c r="AU333" s="150" t="s">
        <v>87</v>
      </c>
      <c r="AV333" s="12" t="s">
        <v>81</v>
      </c>
      <c r="AW333" s="12" t="s">
        <v>35</v>
      </c>
      <c r="AX333" s="12" t="s">
        <v>74</v>
      </c>
      <c r="AY333" s="150" t="s">
        <v>135</v>
      </c>
    </row>
    <row r="334" spans="2:51" s="13" customFormat="1" ht="11.25">
      <c r="B334" s="155"/>
      <c r="D334" s="149" t="s">
        <v>147</v>
      </c>
      <c r="E334" s="156" t="s">
        <v>19</v>
      </c>
      <c r="F334" s="157" t="s">
        <v>375</v>
      </c>
      <c r="H334" s="158">
        <v>3.47</v>
      </c>
      <c r="I334" s="159"/>
      <c r="L334" s="155"/>
      <c r="M334" s="160"/>
      <c r="U334" s="161"/>
      <c r="AT334" s="156" t="s">
        <v>147</v>
      </c>
      <c r="AU334" s="156" t="s">
        <v>87</v>
      </c>
      <c r="AV334" s="13" t="s">
        <v>87</v>
      </c>
      <c r="AW334" s="13" t="s">
        <v>35</v>
      </c>
      <c r="AX334" s="13" t="s">
        <v>74</v>
      </c>
      <c r="AY334" s="156" t="s">
        <v>135</v>
      </c>
    </row>
    <row r="335" spans="2:51" s="13" customFormat="1" ht="11.25">
      <c r="B335" s="155"/>
      <c r="D335" s="149" t="s">
        <v>147</v>
      </c>
      <c r="E335" s="156" t="s">
        <v>19</v>
      </c>
      <c r="F335" s="157" t="s">
        <v>376</v>
      </c>
      <c r="H335" s="158">
        <v>6.0229999999999997</v>
      </c>
      <c r="I335" s="159"/>
      <c r="L335" s="155"/>
      <c r="M335" s="160"/>
      <c r="U335" s="161"/>
      <c r="AT335" s="156" t="s">
        <v>147</v>
      </c>
      <c r="AU335" s="156" t="s">
        <v>87</v>
      </c>
      <c r="AV335" s="13" t="s">
        <v>87</v>
      </c>
      <c r="AW335" s="13" t="s">
        <v>35</v>
      </c>
      <c r="AX335" s="13" t="s">
        <v>74</v>
      </c>
      <c r="AY335" s="156" t="s">
        <v>135</v>
      </c>
    </row>
    <row r="336" spans="2:51" s="13" customFormat="1" ht="11.25">
      <c r="B336" s="155"/>
      <c r="D336" s="149" t="s">
        <v>147</v>
      </c>
      <c r="E336" s="156" t="s">
        <v>19</v>
      </c>
      <c r="F336" s="157" t="s">
        <v>377</v>
      </c>
      <c r="H336" s="158">
        <v>0.623</v>
      </c>
      <c r="I336" s="159"/>
      <c r="L336" s="155"/>
      <c r="M336" s="160"/>
      <c r="U336" s="161"/>
      <c r="AT336" s="156" t="s">
        <v>147</v>
      </c>
      <c r="AU336" s="156" t="s">
        <v>87</v>
      </c>
      <c r="AV336" s="13" t="s">
        <v>87</v>
      </c>
      <c r="AW336" s="13" t="s">
        <v>35</v>
      </c>
      <c r="AX336" s="13" t="s">
        <v>74</v>
      </c>
      <c r="AY336" s="156" t="s">
        <v>135</v>
      </c>
    </row>
    <row r="337" spans="2:51" s="14" customFormat="1" ht="11.25">
      <c r="B337" s="162"/>
      <c r="D337" s="149" t="s">
        <v>147</v>
      </c>
      <c r="E337" s="163" t="s">
        <v>19</v>
      </c>
      <c r="F337" s="164" t="s">
        <v>154</v>
      </c>
      <c r="H337" s="165">
        <v>10.116</v>
      </c>
      <c r="I337" s="166"/>
      <c r="L337" s="162"/>
      <c r="M337" s="167"/>
      <c r="U337" s="168"/>
      <c r="AT337" s="163" t="s">
        <v>147</v>
      </c>
      <c r="AU337" s="163" t="s">
        <v>87</v>
      </c>
      <c r="AV337" s="14" t="s">
        <v>155</v>
      </c>
      <c r="AW337" s="14" t="s">
        <v>35</v>
      </c>
      <c r="AX337" s="14" t="s">
        <v>74</v>
      </c>
      <c r="AY337" s="163" t="s">
        <v>135</v>
      </c>
    </row>
    <row r="338" spans="2:51" s="12" customFormat="1" ht="11.25">
      <c r="B338" s="148"/>
      <c r="D338" s="149" t="s">
        <v>147</v>
      </c>
      <c r="E338" s="150" t="s">
        <v>19</v>
      </c>
      <c r="F338" s="151" t="s">
        <v>378</v>
      </c>
      <c r="H338" s="150" t="s">
        <v>19</v>
      </c>
      <c r="I338" s="152"/>
      <c r="L338" s="148"/>
      <c r="M338" s="153"/>
      <c r="U338" s="154"/>
      <c r="AT338" s="150" t="s">
        <v>147</v>
      </c>
      <c r="AU338" s="150" t="s">
        <v>87</v>
      </c>
      <c r="AV338" s="12" t="s">
        <v>81</v>
      </c>
      <c r="AW338" s="12" t="s">
        <v>35</v>
      </c>
      <c r="AX338" s="12" t="s">
        <v>74</v>
      </c>
      <c r="AY338" s="150" t="s">
        <v>135</v>
      </c>
    </row>
    <row r="339" spans="2:51" s="13" customFormat="1" ht="11.25">
      <c r="B339" s="155"/>
      <c r="D339" s="149" t="s">
        <v>147</v>
      </c>
      <c r="E339" s="156" t="s">
        <v>19</v>
      </c>
      <c r="F339" s="157" t="s">
        <v>379</v>
      </c>
      <c r="H339" s="158">
        <v>101.16</v>
      </c>
      <c r="I339" s="159"/>
      <c r="L339" s="155"/>
      <c r="M339" s="160"/>
      <c r="U339" s="161"/>
      <c r="AT339" s="156" t="s">
        <v>147</v>
      </c>
      <c r="AU339" s="156" t="s">
        <v>87</v>
      </c>
      <c r="AV339" s="13" t="s">
        <v>87</v>
      </c>
      <c r="AW339" s="13" t="s">
        <v>35</v>
      </c>
      <c r="AX339" s="13" t="s">
        <v>74</v>
      </c>
      <c r="AY339" s="156" t="s">
        <v>135</v>
      </c>
    </row>
    <row r="340" spans="2:51" s="14" customFormat="1" ht="11.25">
      <c r="B340" s="162"/>
      <c r="D340" s="149" t="s">
        <v>147</v>
      </c>
      <c r="E340" s="163" t="s">
        <v>19</v>
      </c>
      <c r="F340" s="164" t="s">
        <v>154</v>
      </c>
      <c r="H340" s="165">
        <v>101.16</v>
      </c>
      <c r="I340" s="166"/>
      <c r="L340" s="162"/>
      <c r="M340" s="167"/>
      <c r="U340" s="168"/>
      <c r="AT340" s="163" t="s">
        <v>147</v>
      </c>
      <c r="AU340" s="163" t="s">
        <v>87</v>
      </c>
      <c r="AV340" s="14" t="s">
        <v>155</v>
      </c>
      <c r="AW340" s="14" t="s">
        <v>35</v>
      </c>
      <c r="AX340" s="14" t="s">
        <v>74</v>
      </c>
      <c r="AY340" s="163" t="s">
        <v>135</v>
      </c>
    </row>
    <row r="341" spans="2:51" s="12" customFormat="1" ht="11.25">
      <c r="B341" s="148"/>
      <c r="D341" s="149" t="s">
        <v>147</v>
      </c>
      <c r="E341" s="150" t="s">
        <v>19</v>
      </c>
      <c r="F341" s="151" t="s">
        <v>380</v>
      </c>
      <c r="H341" s="150" t="s">
        <v>19</v>
      </c>
      <c r="I341" s="152"/>
      <c r="L341" s="148"/>
      <c r="M341" s="153"/>
      <c r="U341" s="154"/>
      <c r="AT341" s="150" t="s">
        <v>147</v>
      </c>
      <c r="AU341" s="150" t="s">
        <v>87</v>
      </c>
      <c r="AV341" s="12" t="s">
        <v>81</v>
      </c>
      <c r="AW341" s="12" t="s">
        <v>35</v>
      </c>
      <c r="AX341" s="12" t="s">
        <v>74</v>
      </c>
      <c r="AY341" s="150" t="s">
        <v>135</v>
      </c>
    </row>
    <row r="342" spans="2:51" s="13" customFormat="1" ht="11.25">
      <c r="B342" s="155"/>
      <c r="D342" s="149" t="s">
        <v>147</v>
      </c>
      <c r="E342" s="156" t="s">
        <v>19</v>
      </c>
      <c r="F342" s="157" t="s">
        <v>381</v>
      </c>
      <c r="H342" s="158">
        <v>14.52</v>
      </c>
      <c r="I342" s="159"/>
      <c r="L342" s="155"/>
      <c r="M342" s="160"/>
      <c r="U342" s="161"/>
      <c r="AT342" s="156" t="s">
        <v>147</v>
      </c>
      <c r="AU342" s="156" t="s">
        <v>87</v>
      </c>
      <c r="AV342" s="13" t="s">
        <v>87</v>
      </c>
      <c r="AW342" s="13" t="s">
        <v>35</v>
      </c>
      <c r="AX342" s="13" t="s">
        <v>74</v>
      </c>
      <c r="AY342" s="156" t="s">
        <v>135</v>
      </c>
    </row>
    <row r="343" spans="2:51" s="12" customFormat="1" ht="11.25">
      <c r="B343" s="148"/>
      <c r="D343" s="149" t="s">
        <v>147</v>
      </c>
      <c r="E343" s="150" t="s">
        <v>19</v>
      </c>
      <c r="F343" s="151" t="s">
        <v>382</v>
      </c>
      <c r="H343" s="150" t="s">
        <v>19</v>
      </c>
      <c r="I343" s="152"/>
      <c r="L343" s="148"/>
      <c r="M343" s="153"/>
      <c r="U343" s="154"/>
      <c r="AT343" s="150" t="s">
        <v>147</v>
      </c>
      <c r="AU343" s="150" t="s">
        <v>87</v>
      </c>
      <c r="AV343" s="12" t="s">
        <v>81</v>
      </c>
      <c r="AW343" s="12" t="s">
        <v>35</v>
      </c>
      <c r="AX343" s="12" t="s">
        <v>74</v>
      </c>
      <c r="AY343" s="150" t="s">
        <v>135</v>
      </c>
    </row>
    <row r="344" spans="2:51" s="13" customFormat="1" ht="11.25">
      <c r="B344" s="155"/>
      <c r="D344" s="149" t="s">
        <v>147</v>
      </c>
      <c r="E344" s="156" t="s">
        <v>19</v>
      </c>
      <c r="F344" s="157" t="s">
        <v>383</v>
      </c>
      <c r="H344" s="158">
        <v>174.62700000000001</v>
      </c>
      <c r="I344" s="159"/>
      <c r="L344" s="155"/>
      <c r="M344" s="160"/>
      <c r="U344" s="161"/>
      <c r="AT344" s="156" t="s">
        <v>147</v>
      </c>
      <c r="AU344" s="156" t="s">
        <v>87</v>
      </c>
      <c r="AV344" s="13" t="s">
        <v>87</v>
      </c>
      <c r="AW344" s="13" t="s">
        <v>35</v>
      </c>
      <c r="AX344" s="13" t="s">
        <v>74</v>
      </c>
      <c r="AY344" s="156" t="s">
        <v>135</v>
      </c>
    </row>
    <row r="345" spans="2:51" s="12" customFormat="1" ht="11.25">
      <c r="B345" s="148"/>
      <c r="D345" s="149" t="s">
        <v>147</v>
      </c>
      <c r="E345" s="150" t="s">
        <v>19</v>
      </c>
      <c r="F345" s="151" t="s">
        <v>384</v>
      </c>
      <c r="H345" s="150" t="s">
        <v>19</v>
      </c>
      <c r="I345" s="152"/>
      <c r="L345" s="148"/>
      <c r="M345" s="153"/>
      <c r="U345" s="154"/>
      <c r="AT345" s="150" t="s">
        <v>147</v>
      </c>
      <c r="AU345" s="150" t="s">
        <v>87</v>
      </c>
      <c r="AV345" s="12" t="s">
        <v>81</v>
      </c>
      <c r="AW345" s="12" t="s">
        <v>35</v>
      </c>
      <c r="AX345" s="12" t="s">
        <v>74</v>
      </c>
      <c r="AY345" s="150" t="s">
        <v>135</v>
      </c>
    </row>
    <row r="346" spans="2:51" s="13" customFormat="1" ht="11.25">
      <c r="B346" s="155"/>
      <c r="D346" s="149" t="s">
        <v>147</v>
      </c>
      <c r="E346" s="156" t="s">
        <v>19</v>
      </c>
      <c r="F346" s="157" t="s">
        <v>385</v>
      </c>
      <c r="H346" s="158">
        <v>25.617000000000001</v>
      </c>
      <c r="I346" s="159"/>
      <c r="L346" s="155"/>
      <c r="M346" s="160"/>
      <c r="U346" s="161"/>
      <c r="AT346" s="156" t="s">
        <v>147</v>
      </c>
      <c r="AU346" s="156" t="s">
        <v>87</v>
      </c>
      <c r="AV346" s="13" t="s">
        <v>87</v>
      </c>
      <c r="AW346" s="13" t="s">
        <v>35</v>
      </c>
      <c r="AX346" s="13" t="s">
        <v>74</v>
      </c>
      <c r="AY346" s="156" t="s">
        <v>135</v>
      </c>
    </row>
    <row r="347" spans="2:51" s="14" customFormat="1" ht="11.25">
      <c r="B347" s="162"/>
      <c r="D347" s="149" t="s">
        <v>147</v>
      </c>
      <c r="E347" s="163" t="s">
        <v>19</v>
      </c>
      <c r="F347" s="164" t="s">
        <v>154</v>
      </c>
      <c r="H347" s="165">
        <v>214.76400000000001</v>
      </c>
      <c r="I347" s="166"/>
      <c r="L347" s="162"/>
      <c r="M347" s="167"/>
      <c r="U347" s="168"/>
      <c r="AT347" s="163" t="s">
        <v>147</v>
      </c>
      <c r="AU347" s="163" t="s">
        <v>87</v>
      </c>
      <c r="AV347" s="14" t="s">
        <v>155</v>
      </c>
      <c r="AW347" s="14" t="s">
        <v>35</v>
      </c>
      <c r="AX347" s="14" t="s">
        <v>74</v>
      </c>
      <c r="AY347" s="163" t="s">
        <v>135</v>
      </c>
    </row>
    <row r="348" spans="2:51" s="12" customFormat="1" ht="11.25">
      <c r="B348" s="148"/>
      <c r="D348" s="149" t="s">
        <v>147</v>
      </c>
      <c r="E348" s="150" t="s">
        <v>19</v>
      </c>
      <c r="F348" s="151" t="s">
        <v>386</v>
      </c>
      <c r="H348" s="150" t="s">
        <v>19</v>
      </c>
      <c r="I348" s="152"/>
      <c r="L348" s="148"/>
      <c r="M348" s="153"/>
      <c r="U348" s="154"/>
      <c r="AT348" s="150" t="s">
        <v>147</v>
      </c>
      <c r="AU348" s="150" t="s">
        <v>87</v>
      </c>
      <c r="AV348" s="12" t="s">
        <v>81</v>
      </c>
      <c r="AW348" s="12" t="s">
        <v>35</v>
      </c>
      <c r="AX348" s="12" t="s">
        <v>74</v>
      </c>
      <c r="AY348" s="150" t="s">
        <v>135</v>
      </c>
    </row>
    <row r="349" spans="2:51" s="13" customFormat="1" ht="11.25">
      <c r="B349" s="155"/>
      <c r="D349" s="149" t="s">
        <v>147</v>
      </c>
      <c r="E349" s="156" t="s">
        <v>19</v>
      </c>
      <c r="F349" s="157" t="s">
        <v>387</v>
      </c>
      <c r="H349" s="158">
        <v>3.536</v>
      </c>
      <c r="I349" s="159"/>
      <c r="L349" s="155"/>
      <c r="M349" s="160"/>
      <c r="U349" s="161"/>
      <c r="AT349" s="156" t="s">
        <v>147</v>
      </c>
      <c r="AU349" s="156" t="s">
        <v>87</v>
      </c>
      <c r="AV349" s="13" t="s">
        <v>87</v>
      </c>
      <c r="AW349" s="13" t="s">
        <v>35</v>
      </c>
      <c r="AX349" s="13" t="s">
        <v>74</v>
      </c>
      <c r="AY349" s="156" t="s">
        <v>135</v>
      </c>
    </row>
    <row r="350" spans="2:51" s="12" customFormat="1" ht="11.25">
      <c r="B350" s="148"/>
      <c r="D350" s="149" t="s">
        <v>147</v>
      </c>
      <c r="E350" s="150" t="s">
        <v>19</v>
      </c>
      <c r="F350" s="151" t="s">
        <v>271</v>
      </c>
      <c r="H350" s="150" t="s">
        <v>19</v>
      </c>
      <c r="I350" s="152"/>
      <c r="L350" s="148"/>
      <c r="M350" s="153"/>
      <c r="U350" s="154"/>
      <c r="AT350" s="150" t="s">
        <v>147</v>
      </c>
      <c r="AU350" s="150" t="s">
        <v>87</v>
      </c>
      <c r="AV350" s="12" t="s">
        <v>81</v>
      </c>
      <c r="AW350" s="12" t="s">
        <v>35</v>
      </c>
      <c r="AX350" s="12" t="s">
        <v>74</v>
      </c>
      <c r="AY350" s="150" t="s">
        <v>135</v>
      </c>
    </row>
    <row r="351" spans="2:51" s="13" customFormat="1" ht="11.25">
      <c r="B351" s="155"/>
      <c r="D351" s="149" t="s">
        <v>147</v>
      </c>
      <c r="E351" s="156" t="s">
        <v>19</v>
      </c>
      <c r="F351" s="157" t="s">
        <v>388</v>
      </c>
      <c r="H351" s="158">
        <v>9.15</v>
      </c>
      <c r="I351" s="159"/>
      <c r="L351" s="155"/>
      <c r="M351" s="160"/>
      <c r="U351" s="161"/>
      <c r="AT351" s="156" t="s">
        <v>147</v>
      </c>
      <c r="AU351" s="156" t="s">
        <v>87</v>
      </c>
      <c r="AV351" s="13" t="s">
        <v>87</v>
      </c>
      <c r="AW351" s="13" t="s">
        <v>35</v>
      </c>
      <c r="AX351" s="13" t="s">
        <v>74</v>
      </c>
      <c r="AY351" s="156" t="s">
        <v>135</v>
      </c>
    </row>
    <row r="352" spans="2:51" s="12" customFormat="1" ht="11.25">
      <c r="B352" s="148"/>
      <c r="D352" s="149" t="s">
        <v>147</v>
      </c>
      <c r="E352" s="150" t="s">
        <v>19</v>
      </c>
      <c r="F352" s="151" t="s">
        <v>284</v>
      </c>
      <c r="H352" s="150" t="s">
        <v>19</v>
      </c>
      <c r="I352" s="152"/>
      <c r="L352" s="148"/>
      <c r="M352" s="153"/>
      <c r="U352" s="154"/>
      <c r="AT352" s="150" t="s">
        <v>147</v>
      </c>
      <c r="AU352" s="150" t="s">
        <v>87</v>
      </c>
      <c r="AV352" s="12" t="s">
        <v>81</v>
      </c>
      <c r="AW352" s="12" t="s">
        <v>35</v>
      </c>
      <c r="AX352" s="12" t="s">
        <v>74</v>
      </c>
      <c r="AY352" s="150" t="s">
        <v>135</v>
      </c>
    </row>
    <row r="353" spans="2:65" s="13" customFormat="1" ht="11.25">
      <c r="B353" s="155"/>
      <c r="D353" s="149" t="s">
        <v>147</v>
      </c>
      <c r="E353" s="156" t="s">
        <v>19</v>
      </c>
      <c r="F353" s="157" t="s">
        <v>389</v>
      </c>
      <c r="H353" s="158">
        <v>156.19999999999999</v>
      </c>
      <c r="I353" s="159"/>
      <c r="L353" s="155"/>
      <c r="M353" s="160"/>
      <c r="U353" s="161"/>
      <c r="AT353" s="156" t="s">
        <v>147</v>
      </c>
      <c r="AU353" s="156" t="s">
        <v>87</v>
      </c>
      <c r="AV353" s="13" t="s">
        <v>87</v>
      </c>
      <c r="AW353" s="13" t="s">
        <v>35</v>
      </c>
      <c r="AX353" s="13" t="s">
        <v>74</v>
      </c>
      <c r="AY353" s="156" t="s">
        <v>135</v>
      </c>
    </row>
    <row r="354" spans="2:65" s="12" customFormat="1" ht="11.25">
      <c r="B354" s="148"/>
      <c r="D354" s="149" t="s">
        <v>147</v>
      </c>
      <c r="E354" s="150" t="s">
        <v>19</v>
      </c>
      <c r="F354" s="151" t="s">
        <v>390</v>
      </c>
      <c r="H354" s="150" t="s">
        <v>19</v>
      </c>
      <c r="I354" s="152"/>
      <c r="L354" s="148"/>
      <c r="M354" s="153"/>
      <c r="U354" s="154"/>
      <c r="AT354" s="150" t="s">
        <v>147</v>
      </c>
      <c r="AU354" s="150" t="s">
        <v>87</v>
      </c>
      <c r="AV354" s="12" t="s">
        <v>81</v>
      </c>
      <c r="AW354" s="12" t="s">
        <v>35</v>
      </c>
      <c r="AX354" s="12" t="s">
        <v>74</v>
      </c>
      <c r="AY354" s="150" t="s">
        <v>135</v>
      </c>
    </row>
    <row r="355" spans="2:65" s="13" customFormat="1" ht="11.25">
      <c r="B355" s="155"/>
      <c r="D355" s="149" t="s">
        <v>147</v>
      </c>
      <c r="E355" s="156" t="s">
        <v>19</v>
      </c>
      <c r="F355" s="157" t="s">
        <v>391</v>
      </c>
      <c r="H355" s="158">
        <v>6.77</v>
      </c>
      <c r="I355" s="159"/>
      <c r="L355" s="155"/>
      <c r="M355" s="160"/>
      <c r="U355" s="161"/>
      <c r="AT355" s="156" t="s">
        <v>147</v>
      </c>
      <c r="AU355" s="156" t="s">
        <v>87</v>
      </c>
      <c r="AV355" s="13" t="s">
        <v>87</v>
      </c>
      <c r="AW355" s="13" t="s">
        <v>35</v>
      </c>
      <c r="AX355" s="13" t="s">
        <v>74</v>
      </c>
      <c r="AY355" s="156" t="s">
        <v>135</v>
      </c>
    </row>
    <row r="356" spans="2:65" s="14" customFormat="1" ht="11.25">
      <c r="B356" s="162"/>
      <c r="D356" s="149" t="s">
        <v>147</v>
      </c>
      <c r="E356" s="163" t="s">
        <v>19</v>
      </c>
      <c r="F356" s="164" t="s">
        <v>154</v>
      </c>
      <c r="H356" s="165">
        <v>175.65600000000001</v>
      </c>
      <c r="I356" s="166"/>
      <c r="L356" s="162"/>
      <c r="M356" s="167"/>
      <c r="U356" s="168"/>
      <c r="AT356" s="163" t="s">
        <v>147</v>
      </c>
      <c r="AU356" s="163" t="s">
        <v>87</v>
      </c>
      <c r="AV356" s="14" t="s">
        <v>155</v>
      </c>
      <c r="AW356" s="14" t="s">
        <v>35</v>
      </c>
      <c r="AX356" s="14" t="s">
        <v>74</v>
      </c>
      <c r="AY356" s="163" t="s">
        <v>135</v>
      </c>
    </row>
    <row r="357" spans="2:65" s="12" customFormat="1" ht="11.25">
      <c r="B357" s="148"/>
      <c r="D357" s="149" t="s">
        <v>147</v>
      </c>
      <c r="E357" s="150" t="s">
        <v>19</v>
      </c>
      <c r="F357" s="151" t="s">
        <v>392</v>
      </c>
      <c r="H357" s="150" t="s">
        <v>19</v>
      </c>
      <c r="I357" s="152"/>
      <c r="L357" s="148"/>
      <c r="M357" s="153"/>
      <c r="U357" s="154"/>
      <c r="AT357" s="150" t="s">
        <v>147</v>
      </c>
      <c r="AU357" s="150" t="s">
        <v>87</v>
      </c>
      <c r="AV357" s="12" t="s">
        <v>81</v>
      </c>
      <c r="AW357" s="12" t="s">
        <v>35</v>
      </c>
      <c r="AX357" s="12" t="s">
        <v>74</v>
      </c>
      <c r="AY357" s="150" t="s">
        <v>135</v>
      </c>
    </row>
    <row r="358" spans="2:65" s="13" customFormat="1" ht="11.25">
      <c r="B358" s="155"/>
      <c r="D358" s="149" t="s">
        <v>147</v>
      </c>
      <c r="E358" s="156" t="s">
        <v>19</v>
      </c>
      <c r="F358" s="157" t="s">
        <v>393</v>
      </c>
      <c r="H358" s="158">
        <v>-745.58</v>
      </c>
      <c r="I358" s="159"/>
      <c r="L358" s="155"/>
      <c r="M358" s="160"/>
      <c r="U358" s="161"/>
      <c r="AT358" s="156" t="s">
        <v>147</v>
      </c>
      <c r="AU358" s="156" t="s">
        <v>87</v>
      </c>
      <c r="AV358" s="13" t="s">
        <v>87</v>
      </c>
      <c r="AW358" s="13" t="s">
        <v>35</v>
      </c>
      <c r="AX358" s="13" t="s">
        <v>74</v>
      </c>
      <c r="AY358" s="156" t="s">
        <v>135</v>
      </c>
    </row>
    <row r="359" spans="2:65" s="15" customFormat="1" ht="11.25">
      <c r="B359" s="169"/>
      <c r="D359" s="149" t="s">
        <v>147</v>
      </c>
      <c r="E359" s="170" t="s">
        <v>19</v>
      </c>
      <c r="F359" s="171" t="s">
        <v>162</v>
      </c>
      <c r="H359" s="172">
        <v>2288.2469999999998</v>
      </c>
      <c r="I359" s="173"/>
      <c r="L359" s="169"/>
      <c r="M359" s="174"/>
      <c r="U359" s="175"/>
      <c r="AT359" s="170" t="s">
        <v>147</v>
      </c>
      <c r="AU359" s="170" t="s">
        <v>87</v>
      </c>
      <c r="AV359" s="15" t="s">
        <v>143</v>
      </c>
      <c r="AW359" s="15" t="s">
        <v>35</v>
      </c>
      <c r="AX359" s="15" t="s">
        <v>81</v>
      </c>
      <c r="AY359" s="170" t="s">
        <v>135</v>
      </c>
    </row>
    <row r="360" spans="2:65" s="1" customFormat="1" ht="21.75" customHeight="1">
      <c r="B360" s="33"/>
      <c r="C360" s="131" t="s">
        <v>7</v>
      </c>
      <c r="D360" s="131" t="s">
        <v>138</v>
      </c>
      <c r="E360" s="132" t="s">
        <v>394</v>
      </c>
      <c r="F360" s="133" t="s">
        <v>395</v>
      </c>
      <c r="G360" s="134" t="s">
        <v>141</v>
      </c>
      <c r="H360" s="135">
        <v>745.58</v>
      </c>
      <c r="I360" s="136"/>
      <c r="J360" s="137">
        <f>ROUND(I360*H360,2)</f>
        <v>0</v>
      </c>
      <c r="K360" s="133" t="s">
        <v>19</v>
      </c>
      <c r="L360" s="33"/>
      <c r="M360" s="138" t="s">
        <v>19</v>
      </c>
      <c r="N360" s="139" t="s">
        <v>46</v>
      </c>
      <c r="P360" s="140">
        <f>O360*H360</f>
        <v>0</v>
      </c>
      <c r="Q360" s="140">
        <v>3.3E-3</v>
      </c>
      <c r="R360" s="140">
        <f>Q360*H360</f>
        <v>2.4604140000000001</v>
      </c>
      <c r="S360" s="140">
        <v>0</v>
      </c>
      <c r="T360" s="140">
        <f>S360*H360</f>
        <v>0</v>
      </c>
      <c r="U360" s="141" t="s">
        <v>19</v>
      </c>
      <c r="AR360" s="142" t="s">
        <v>143</v>
      </c>
      <c r="AT360" s="142" t="s">
        <v>138</v>
      </c>
      <c r="AU360" s="142" t="s">
        <v>87</v>
      </c>
      <c r="AY360" s="18" t="s">
        <v>135</v>
      </c>
      <c r="BE360" s="143">
        <f>IF(N360="základní",J360,0)</f>
        <v>0</v>
      </c>
      <c r="BF360" s="143">
        <f>IF(N360="snížená",J360,0)</f>
        <v>0</v>
      </c>
      <c r="BG360" s="143">
        <f>IF(N360="zákl. přenesená",J360,0)</f>
        <v>0</v>
      </c>
      <c r="BH360" s="143">
        <f>IF(N360="sníž. přenesená",J360,0)</f>
        <v>0</v>
      </c>
      <c r="BI360" s="143">
        <f>IF(N360="nulová",J360,0)</f>
        <v>0</v>
      </c>
      <c r="BJ360" s="18" t="s">
        <v>87</v>
      </c>
      <c r="BK360" s="143">
        <f>ROUND(I360*H360,2)</f>
        <v>0</v>
      </c>
      <c r="BL360" s="18" t="s">
        <v>143</v>
      </c>
      <c r="BM360" s="142" t="s">
        <v>396</v>
      </c>
    </row>
    <row r="361" spans="2:65" s="12" customFormat="1" ht="11.25">
      <c r="B361" s="148"/>
      <c r="D361" s="149" t="s">
        <v>147</v>
      </c>
      <c r="E361" s="150" t="s">
        <v>19</v>
      </c>
      <c r="F361" s="151" t="s">
        <v>309</v>
      </c>
      <c r="H361" s="150" t="s">
        <v>19</v>
      </c>
      <c r="I361" s="152"/>
      <c r="L361" s="148"/>
      <c r="M361" s="153"/>
      <c r="U361" s="154"/>
      <c r="AT361" s="150" t="s">
        <v>147</v>
      </c>
      <c r="AU361" s="150" t="s">
        <v>87</v>
      </c>
      <c r="AV361" s="12" t="s">
        <v>81</v>
      </c>
      <c r="AW361" s="12" t="s">
        <v>35</v>
      </c>
      <c r="AX361" s="12" t="s">
        <v>74</v>
      </c>
      <c r="AY361" s="150" t="s">
        <v>135</v>
      </c>
    </row>
    <row r="362" spans="2:65" s="12" customFormat="1" ht="11.25">
      <c r="B362" s="148"/>
      <c r="D362" s="149" t="s">
        <v>147</v>
      </c>
      <c r="E362" s="150" t="s">
        <v>19</v>
      </c>
      <c r="F362" s="151" t="s">
        <v>397</v>
      </c>
      <c r="H362" s="150" t="s">
        <v>19</v>
      </c>
      <c r="I362" s="152"/>
      <c r="L362" s="148"/>
      <c r="M362" s="153"/>
      <c r="U362" s="154"/>
      <c r="AT362" s="150" t="s">
        <v>147</v>
      </c>
      <c r="AU362" s="150" t="s">
        <v>87</v>
      </c>
      <c r="AV362" s="12" t="s">
        <v>81</v>
      </c>
      <c r="AW362" s="12" t="s">
        <v>35</v>
      </c>
      <c r="AX362" s="12" t="s">
        <v>74</v>
      </c>
      <c r="AY362" s="150" t="s">
        <v>135</v>
      </c>
    </row>
    <row r="363" spans="2:65" s="13" customFormat="1" ht="11.25">
      <c r="B363" s="155"/>
      <c r="D363" s="149" t="s">
        <v>147</v>
      </c>
      <c r="E363" s="156" t="s">
        <v>19</v>
      </c>
      <c r="F363" s="157" t="s">
        <v>398</v>
      </c>
      <c r="H363" s="158">
        <v>15.8</v>
      </c>
      <c r="I363" s="159"/>
      <c r="L363" s="155"/>
      <c r="M363" s="160"/>
      <c r="U363" s="161"/>
      <c r="AT363" s="156" t="s">
        <v>147</v>
      </c>
      <c r="AU363" s="156" t="s">
        <v>87</v>
      </c>
      <c r="AV363" s="13" t="s">
        <v>87</v>
      </c>
      <c r="AW363" s="13" t="s">
        <v>35</v>
      </c>
      <c r="AX363" s="13" t="s">
        <v>74</v>
      </c>
      <c r="AY363" s="156" t="s">
        <v>135</v>
      </c>
    </row>
    <row r="364" spans="2:65" s="13" customFormat="1" ht="11.25">
      <c r="B364" s="155"/>
      <c r="D364" s="149" t="s">
        <v>147</v>
      </c>
      <c r="E364" s="156" t="s">
        <v>19</v>
      </c>
      <c r="F364" s="157" t="s">
        <v>399</v>
      </c>
      <c r="H364" s="158">
        <v>3.5819999999999999</v>
      </c>
      <c r="I364" s="159"/>
      <c r="L364" s="155"/>
      <c r="M364" s="160"/>
      <c r="U364" s="161"/>
      <c r="AT364" s="156" t="s">
        <v>147</v>
      </c>
      <c r="AU364" s="156" t="s">
        <v>87</v>
      </c>
      <c r="AV364" s="13" t="s">
        <v>87</v>
      </c>
      <c r="AW364" s="13" t="s">
        <v>35</v>
      </c>
      <c r="AX364" s="13" t="s">
        <v>74</v>
      </c>
      <c r="AY364" s="156" t="s">
        <v>135</v>
      </c>
    </row>
    <row r="365" spans="2:65" s="13" customFormat="1" ht="11.25">
      <c r="B365" s="155"/>
      <c r="D365" s="149" t="s">
        <v>147</v>
      </c>
      <c r="E365" s="156" t="s">
        <v>19</v>
      </c>
      <c r="F365" s="157" t="s">
        <v>400</v>
      </c>
      <c r="H365" s="158">
        <v>-4.1369999999999996</v>
      </c>
      <c r="I365" s="159"/>
      <c r="L365" s="155"/>
      <c r="M365" s="160"/>
      <c r="U365" s="161"/>
      <c r="AT365" s="156" t="s">
        <v>147</v>
      </c>
      <c r="AU365" s="156" t="s">
        <v>87</v>
      </c>
      <c r="AV365" s="13" t="s">
        <v>87</v>
      </c>
      <c r="AW365" s="13" t="s">
        <v>35</v>
      </c>
      <c r="AX365" s="13" t="s">
        <v>74</v>
      </c>
      <c r="AY365" s="156" t="s">
        <v>135</v>
      </c>
    </row>
    <row r="366" spans="2:65" s="13" customFormat="1" ht="11.25">
      <c r="B366" s="155"/>
      <c r="D366" s="149" t="s">
        <v>147</v>
      </c>
      <c r="E366" s="156" t="s">
        <v>19</v>
      </c>
      <c r="F366" s="157" t="s">
        <v>401</v>
      </c>
      <c r="H366" s="158">
        <v>1.7</v>
      </c>
      <c r="I366" s="159"/>
      <c r="L366" s="155"/>
      <c r="M366" s="160"/>
      <c r="U366" s="161"/>
      <c r="AT366" s="156" t="s">
        <v>147</v>
      </c>
      <c r="AU366" s="156" t="s">
        <v>87</v>
      </c>
      <c r="AV366" s="13" t="s">
        <v>87</v>
      </c>
      <c r="AW366" s="13" t="s">
        <v>35</v>
      </c>
      <c r="AX366" s="13" t="s">
        <v>74</v>
      </c>
      <c r="AY366" s="156" t="s">
        <v>135</v>
      </c>
    </row>
    <row r="367" spans="2:65" s="14" customFormat="1" ht="11.25">
      <c r="B367" s="162"/>
      <c r="D367" s="149" t="s">
        <v>147</v>
      </c>
      <c r="E367" s="163" t="s">
        <v>19</v>
      </c>
      <c r="F367" s="164" t="s">
        <v>154</v>
      </c>
      <c r="H367" s="165">
        <v>16.945</v>
      </c>
      <c r="I367" s="166"/>
      <c r="L367" s="162"/>
      <c r="M367" s="167"/>
      <c r="U367" s="168"/>
      <c r="AT367" s="163" t="s">
        <v>147</v>
      </c>
      <c r="AU367" s="163" t="s">
        <v>87</v>
      </c>
      <c r="AV367" s="14" t="s">
        <v>155</v>
      </c>
      <c r="AW367" s="14" t="s">
        <v>35</v>
      </c>
      <c r="AX367" s="14" t="s">
        <v>74</v>
      </c>
      <c r="AY367" s="163" t="s">
        <v>135</v>
      </c>
    </row>
    <row r="368" spans="2:65" s="13" customFormat="1" ht="11.25">
      <c r="B368" s="155"/>
      <c r="D368" s="149" t="s">
        <v>147</v>
      </c>
      <c r="E368" s="156" t="s">
        <v>19</v>
      </c>
      <c r="F368" s="157" t="s">
        <v>402</v>
      </c>
      <c r="H368" s="158">
        <v>728.63499999999999</v>
      </c>
      <c r="I368" s="159"/>
      <c r="L368" s="155"/>
      <c r="M368" s="160"/>
      <c r="U368" s="161"/>
      <c r="AT368" s="156" t="s">
        <v>147</v>
      </c>
      <c r="AU368" s="156" t="s">
        <v>87</v>
      </c>
      <c r="AV368" s="13" t="s">
        <v>87</v>
      </c>
      <c r="AW368" s="13" t="s">
        <v>35</v>
      </c>
      <c r="AX368" s="13" t="s">
        <v>74</v>
      </c>
      <c r="AY368" s="156" t="s">
        <v>135</v>
      </c>
    </row>
    <row r="369" spans="2:65" s="15" customFormat="1" ht="11.25">
      <c r="B369" s="169"/>
      <c r="D369" s="149" t="s">
        <v>147</v>
      </c>
      <c r="E369" s="170" t="s">
        <v>19</v>
      </c>
      <c r="F369" s="171" t="s">
        <v>162</v>
      </c>
      <c r="H369" s="172">
        <v>745.58</v>
      </c>
      <c r="I369" s="173"/>
      <c r="L369" s="169"/>
      <c r="M369" s="174"/>
      <c r="U369" s="175"/>
      <c r="AT369" s="170" t="s">
        <v>147</v>
      </c>
      <c r="AU369" s="170" t="s">
        <v>87</v>
      </c>
      <c r="AV369" s="15" t="s">
        <v>143</v>
      </c>
      <c r="AW369" s="15" t="s">
        <v>35</v>
      </c>
      <c r="AX369" s="15" t="s">
        <v>81</v>
      </c>
      <c r="AY369" s="170" t="s">
        <v>135</v>
      </c>
    </row>
    <row r="370" spans="2:65" s="1" customFormat="1" ht="24.2" customHeight="1">
      <c r="B370" s="33"/>
      <c r="C370" s="131" t="s">
        <v>403</v>
      </c>
      <c r="D370" s="131" t="s">
        <v>138</v>
      </c>
      <c r="E370" s="132" t="s">
        <v>404</v>
      </c>
      <c r="F370" s="133" t="s">
        <v>405</v>
      </c>
      <c r="G370" s="134" t="s">
        <v>141</v>
      </c>
      <c r="H370" s="135">
        <v>240.97</v>
      </c>
      <c r="I370" s="136"/>
      <c r="J370" s="137">
        <f>ROUND(I370*H370,2)</f>
        <v>0</v>
      </c>
      <c r="K370" s="133" t="s">
        <v>142</v>
      </c>
      <c r="L370" s="33"/>
      <c r="M370" s="138" t="s">
        <v>19</v>
      </c>
      <c r="N370" s="139" t="s">
        <v>46</v>
      </c>
      <c r="P370" s="140">
        <f>O370*H370</f>
        <v>0</v>
      </c>
      <c r="Q370" s="140">
        <v>1E-4</v>
      </c>
      <c r="R370" s="140">
        <f>Q370*H370</f>
        <v>2.4097E-2</v>
      </c>
      <c r="S370" s="140">
        <v>0</v>
      </c>
      <c r="T370" s="140">
        <f>S370*H370</f>
        <v>0</v>
      </c>
      <c r="U370" s="141" t="s">
        <v>19</v>
      </c>
      <c r="AR370" s="142" t="s">
        <v>143</v>
      </c>
      <c r="AT370" s="142" t="s">
        <v>138</v>
      </c>
      <c r="AU370" s="142" t="s">
        <v>87</v>
      </c>
      <c r="AY370" s="18" t="s">
        <v>135</v>
      </c>
      <c r="BE370" s="143">
        <f>IF(N370="základní",J370,0)</f>
        <v>0</v>
      </c>
      <c r="BF370" s="143">
        <f>IF(N370="snížená",J370,0)</f>
        <v>0</v>
      </c>
      <c r="BG370" s="143">
        <f>IF(N370="zákl. přenesená",J370,0)</f>
        <v>0</v>
      </c>
      <c r="BH370" s="143">
        <f>IF(N370="sníž. přenesená",J370,0)</f>
        <v>0</v>
      </c>
      <c r="BI370" s="143">
        <f>IF(N370="nulová",J370,0)</f>
        <v>0</v>
      </c>
      <c r="BJ370" s="18" t="s">
        <v>87</v>
      </c>
      <c r="BK370" s="143">
        <f>ROUND(I370*H370,2)</f>
        <v>0</v>
      </c>
      <c r="BL370" s="18" t="s">
        <v>143</v>
      </c>
      <c r="BM370" s="142" t="s">
        <v>406</v>
      </c>
    </row>
    <row r="371" spans="2:65" s="1" customFormat="1" ht="11.25">
      <c r="B371" s="33"/>
      <c r="D371" s="144" t="s">
        <v>145</v>
      </c>
      <c r="F371" s="145" t="s">
        <v>407</v>
      </c>
      <c r="I371" s="146"/>
      <c r="L371" s="33"/>
      <c r="M371" s="147"/>
      <c r="U371" s="54"/>
      <c r="AT371" s="18" t="s">
        <v>145</v>
      </c>
      <c r="AU371" s="18" t="s">
        <v>87</v>
      </c>
    </row>
    <row r="372" spans="2:65" s="1" customFormat="1" ht="24.2" customHeight="1">
      <c r="B372" s="33"/>
      <c r="C372" s="131" t="s">
        <v>408</v>
      </c>
      <c r="D372" s="131" t="s">
        <v>138</v>
      </c>
      <c r="E372" s="132" t="s">
        <v>409</v>
      </c>
      <c r="F372" s="133" t="s">
        <v>410</v>
      </c>
      <c r="G372" s="134" t="s">
        <v>141</v>
      </c>
      <c r="H372" s="135">
        <v>2644.9830000000002</v>
      </c>
      <c r="I372" s="136"/>
      <c r="J372" s="137">
        <f>ROUND(I372*H372,2)</f>
        <v>0</v>
      </c>
      <c r="K372" s="133" t="s">
        <v>142</v>
      </c>
      <c r="L372" s="33"/>
      <c r="M372" s="138" t="s">
        <v>19</v>
      </c>
      <c r="N372" s="139" t="s">
        <v>46</v>
      </c>
      <c r="P372" s="140">
        <f>O372*H372</f>
        <v>0</v>
      </c>
      <c r="Q372" s="140">
        <v>8.0000000000000007E-5</v>
      </c>
      <c r="R372" s="140">
        <f>Q372*H372</f>
        <v>0.21159864000000003</v>
      </c>
      <c r="S372" s="140">
        <v>0</v>
      </c>
      <c r="T372" s="140">
        <f>S372*H372</f>
        <v>0</v>
      </c>
      <c r="U372" s="141" t="s">
        <v>19</v>
      </c>
      <c r="AR372" s="142" t="s">
        <v>143</v>
      </c>
      <c r="AT372" s="142" t="s">
        <v>138</v>
      </c>
      <c r="AU372" s="142" t="s">
        <v>87</v>
      </c>
      <c r="AY372" s="18" t="s">
        <v>135</v>
      </c>
      <c r="BE372" s="143">
        <f>IF(N372="základní",J372,0)</f>
        <v>0</v>
      </c>
      <c r="BF372" s="143">
        <f>IF(N372="snížená",J372,0)</f>
        <v>0</v>
      </c>
      <c r="BG372" s="143">
        <f>IF(N372="zákl. přenesená",J372,0)</f>
        <v>0</v>
      </c>
      <c r="BH372" s="143">
        <f>IF(N372="sníž. přenesená",J372,0)</f>
        <v>0</v>
      </c>
      <c r="BI372" s="143">
        <f>IF(N372="nulová",J372,0)</f>
        <v>0</v>
      </c>
      <c r="BJ372" s="18" t="s">
        <v>87</v>
      </c>
      <c r="BK372" s="143">
        <f>ROUND(I372*H372,2)</f>
        <v>0</v>
      </c>
      <c r="BL372" s="18" t="s">
        <v>143</v>
      </c>
      <c r="BM372" s="142" t="s">
        <v>411</v>
      </c>
    </row>
    <row r="373" spans="2:65" s="1" customFormat="1" ht="11.25">
      <c r="B373" s="33"/>
      <c r="D373" s="144" t="s">
        <v>145</v>
      </c>
      <c r="F373" s="145" t="s">
        <v>412</v>
      </c>
      <c r="I373" s="146"/>
      <c r="L373" s="33"/>
      <c r="M373" s="147"/>
      <c r="U373" s="54"/>
      <c r="AT373" s="18" t="s">
        <v>145</v>
      </c>
      <c r="AU373" s="18" t="s">
        <v>87</v>
      </c>
    </row>
    <row r="374" spans="2:65" s="13" customFormat="1" ht="11.25">
      <c r="B374" s="155"/>
      <c r="D374" s="149" t="s">
        <v>147</v>
      </c>
      <c r="E374" s="156" t="s">
        <v>19</v>
      </c>
      <c r="F374" s="157" t="s">
        <v>413</v>
      </c>
      <c r="H374" s="158">
        <v>2644.9830000000002</v>
      </c>
      <c r="I374" s="159"/>
      <c r="L374" s="155"/>
      <c r="M374" s="160"/>
      <c r="U374" s="161"/>
      <c r="AT374" s="156" t="s">
        <v>147</v>
      </c>
      <c r="AU374" s="156" t="s">
        <v>87</v>
      </c>
      <c r="AV374" s="13" t="s">
        <v>87</v>
      </c>
      <c r="AW374" s="13" t="s">
        <v>35</v>
      </c>
      <c r="AX374" s="13" t="s">
        <v>74</v>
      </c>
      <c r="AY374" s="156" t="s">
        <v>135</v>
      </c>
    </row>
    <row r="375" spans="2:65" s="15" customFormat="1" ht="11.25">
      <c r="B375" s="169"/>
      <c r="D375" s="149" t="s">
        <v>147</v>
      </c>
      <c r="E375" s="170" t="s">
        <v>19</v>
      </c>
      <c r="F375" s="171" t="s">
        <v>162</v>
      </c>
      <c r="H375" s="172">
        <v>2644.9830000000002</v>
      </c>
      <c r="I375" s="173"/>
      <c r="L375" s="169"/>
      <c r="M375" s="174"/>
      <c r="U375" s="175"/>
      <c r="AT375" s="170" t="s">
        <v>147</v>
      </c>
      <c r="AU375" s="170" t="s">
        <v>87</v>
      </c>
      <c r="AV375" s="15" t="s">
        <v>143</v>
      </c>
      <c r="AW375" s="15" t="s">
        <v>35</v>
      </c>
      <c r="AX375" s="15" t="s">
        <v>81</v>
      </c>
      <c r="AY375" s="170" t="s">
        <v>135</v>
      </c>
    </row>
    <row r="376" spans="2:65" s="1" customFormat="1" ht="24.2" customHeight="1">
      <c r="B376" s="33"/>
      <c r="C376" s="131" t="s">
        <v>414</v>
      </c>
      <c r="D376" s="131" t="s">
        <v>138</v>
      </c>
      <c r="E376" s="132" t="s">
        <v>415</v>
      </c>
      <c r="F376" s="133" t="s">
        <v>416</v>
      </c>
      <c r="G376" s="134" t="s">
        <v>141</v>
      </c>
      <c r="H376" s="135">
        <v>612.04399999999998</v>
      </c>
      <c r="I376" s="136"/>
      <c r="J376" s="137">
        <f>ROUND(I376*H376,2)</f>
        <v>0</v>
      </c>
      <c r="K376" s="133" t="s">
        <v>142</v>
      </c>
      <c r="L376" s="33"/>
      <c r="M376" s="138" t="s">
        <v>19</v>
      </c>
      <c r="N376" s="139" t="s">
        <v>46</v>
      </c>
      <c r="P376" s="140">
        <f>O376*H376</f>
        <v>0</v>
      </c>
      <c r="Q376" s="140">
        <v>8.0000000000000007E-5</v>
      </c>
      <c r="R376" s="140">
        <f>Q376*H376</f>
        <v>4.8963520000000003E-2</v>
      </c>
      <c r="S376" s="140">
        <v>0</v>
      </c>
      <c r="T376" s="140">
        <f>S376*H376</f>
        <v>0</v>
      </c>
      <c r="U376" s="141" t="s">
        <v>19</v>
      </c>
      <c r="AR376" s="142" t="s">
        <v>143</v>
      </c>
      <c r="AT376" s="142" t="s">
        <v>138</v>
      </c>
      <c r="AU376" s="142" t="s">
        <v>87</v>
      </c>
      <c r="AY376" s="18" t="s">
        <v>135</v>
      </c>
      <c r="BE376" s="143">
        <f>IF(N376="základní",J376,0)</f>
        <v>0</v>
      </c>
      <c r="BF376" s="143">
        <f>IF(N376="snížená",J376,0)</f>
        <v>0</v>
      </c>
      <c r="BG376" s="143">
        <f>IF(N376="zákl. přenesená",J376,0)</f>
        <v>0</v>
      </c>
      <c r="BH376" s="143">
        <f>IF(N376="sníž. přenesená",J376,0)</f>
        <v>0</v>
      </c>
      <c r="BI376" s="143">
        <f>IF(N376="nulová",J376,0)</f>
        <v>0</v>
      </c>
      <c r="BJ376" s="18" t="s">
        <v>87</v>
      </c>
      <c r="BK376" s="143">
        <f>ROUND(I376*H376,2)</f>
        <v>0</v>
      </c>
      <c r="BL376" s="18" t="s">
        <v>143</v>
      </c>
      <c r="BM376" s="142" t="s">
        <v>417</v>
      </c>
    </row>
    <row r="377" spans="2:65" s="1" customFormat="1" ht="11.25">
      <c r="B377" s="33"/>
      <c r="D377" s="144" t="s">
        <v>145</v>
      </c>
      <c r="F377" s="145" t="s">
        <v>418</v>
      </c>
      <c r="I377" s="146"/>
      <c r="L377" s="33"/>
      <c r="M377" s="147"/>
      <c r="U377" s="54"/>
      <c r="AT377" s="18" t="s">
        <v>145</v>
      </c>
      <c r="AU377" s="18" t="s">
        <v>87</v>
      </c>
    </row>
    <row r="378" spans="2:65" s="12" customFormat="1" ht="11.25">
      <c r="B378" s="148"/>
      <c r="D378" s="149" t="s">
        <v>147</v>
      </c>
      <c r="E378" s="150" t="s">
        <v>19</v>
      </c>
      <c r="F378" s="151" t="s">
        <v>242</v>
      </c>
      <c r="H378" s="150" t="s">
        <v>19</v>
      </c>
      <c r="I378" s="152"/>
      <c r="L378" s="148"/>
      <c r="M378" s="153"/>
      <c r="U378" s="154"/>
      <c r="AT378" s="150" t="s">
        <v>147</v>
      </c>
      <c r="AU378" s="150" t="s">
        <v>87</v>
      </c>
      <c r="AV378" s="12" t="s">
        <v>81</v>
      </c>
      <c r="AW378" s="12" t="s">
        <v>35</v>
      </c>
      <c r="AX378" s="12" t="s">
        <v>74</v>
      </c>
      <c r="AY378" s="150" t="s">
        <v>135</v>
      </c>
    </row>
    <row r="379" spans="2:65" s="13" customFormat="1" ht="11.25">
      <c r="B379" s="155"/>
      <c r="D379" s="149" t="s">
        <v>147</v>
      </c>
      <c r="E379" s="156" t="s">
        <v>19</v>
      </c>
      <c r="F379" s="157" t="s">
        <v>419</v>
      </c>
      <c r="H379" s="158">
        <v>174.39400000000001</v>
      </c>
      <c r="I379" s="159"/>
      <c r="L379" s="155"/>
      <c r="M379" s="160"/>
      <c r="U379" s="161"/>
      <c r="AT379" s="156" t="s">
        <v>147</v>
      </c>
      <c r="AU379" s="156" t="s">
        <v>87</v>
      </c>
      <c r="AV379" s="13" t="s">
        <v>87</v>
      </c>
      <c r="AW379" s="13" t="s">
        <v>35</v>
      </c>
      <c r="AX379" s="13" t="s">
        <v>74</v>
      </c>
      <c r="AY379" s="156" t="s">
        <v>135</v>
      </c>
    </row>
    <row r="380" spans="2:65" s="12" customFormat="1" ht="11.25">
      <c r="B380" s="148"/>
      <c r="D380" s="149" t="s">
        <v>147</v>
      </c>
      <c r="E380" s="150" t="s">
        <v>19</v>
      </c>
      <c r="F380" s="151" t="s">
        <v>420</v>
      </c>
      <c r="H380" s="150" t="s">
        <v>19</v>
      </c>
      <c r="I380" s="152"/>
      <c r="L380" s="148"/>
      <c r="M380" s="153"/>
      <c r="U380" s="154"/>
      <c r="AT380" s="150" t="s">
        <v>147</v>
      </c>
      <c r="AU380" s="150" t="s">
        <v>87</v>
      </c>
      <c r="AV380" s="12" t="s">
        <v>81</v>
      </c>
      <c r="AW380" s="12" t="s">
        <v>35</v>
      </c>
      <c r="AX380" s="12" t="s">
        <v>74</v>
      </c>
      <c r="AY380" s="150" t="s">
        <v>135</v>
      </c>
    </row>
    <row r="381" spans="2:65" s="13" customFormat="1" ht="11.25">
      <c r="B381" s="155"/>
      <c r="D381" s="149" t="s">
        <v>147</v>
      </c>
      <c r="E381" s="156" t="s">
        <v>19</v>
      </c>
      <c r="F381" s="157" t="s">
        <v>421</v>
      </c>
      <c r="H381" s="158">
        <v>290.20600000000002</v>
      </c>
      <c r="I381" s="159"/>
      <c r="L381" s="155"/>
      <c r="M381" s="160"/>
      <c r="U381" s="161"/>
      <c r="AT381" s="156" t="s">
        <v>147</v>
      </c>
      <c r="AU381" s="156" t="s">
        <v>87</v>
      </c>
      <c r="AV381" s="13" t="s">
        <v>87</v>
      </c>
      <c r="AW381" s="13" t="s">
        <v>35</v>
      </c>
      <c r="AX381" s="13" t="s">
        <v>74</v>
      </c>
      <c r="AY381" s="156" t="s">
        <v>135</v>
      </c>
    </row>
    <row r="382" spans="2:65" s="12" customFormat="1" ht="11.25">
      <c r="B382" s="148"/>
      <c r="D382" s="149" t="s">
        <v>147</v>
      </c>
      <c r="E382" s="150" t="s">
        <v>19</v>
      </c>
      <c r="F382" s="151" t="s">
        <v>336</v>
      </c>
      <c r="H382" s="150" t="s">
        <v>19</v>
      </c>
      <c r="I382" s="152"/>
      <c r="L382" s="148"/>
      <c r="M382" s="153"/>
      <c r="U382" s="154"/>
      <c r="AT382" s="150" t="s">
        <v>147</v>
      </c>
      <c r="AU382" s="150" t="s">
        <v>87</v>
      </c>
      <c r="AV382" s="12" t="s">
        <v>81</v>
      </c>
      <c r="AW382" s="12" t="s">
        <v>35</v>
      </c>
      <c r="AX382" s="12" t="s">
        <v>74</v>
      </c>
      <c r="AY382" s="150" t="s">
        <v>135</v>
      </c>
    </row>
    <row r="383" spans="2:65" s="13" customFormat="1" ht="11.25">
      <c r="B383" s="155"/>
      <c r="D383" s="149" t="s">
        <v>147</v>
      </c>
      <c r="E383" s="156" t="s">
        <v>19</v>
      </c>
      <c r="F383" s="157" t="s">
        <v>422</v>
      </c>
      <c r="H383" s="158">
        <v>91.872</v>
      </c>
      <c r="I383" s="159"/>
      <c r="L383" s="155"/>
      <c r="M383" s="160"/>
      <c r="U383" s="161"/>
      <c r="AT383" s="156" t="s">
        <v>147</v>
      </c>
      <c r="AU383" s="156" t="s">
        <v>87</v>
      </c>
      <c r="AV383" s="13" t="s">
        <v>87</v>
      </c>
      <c r="AW383" s="13" t="s">
        <v>35</v>
      </c>
      <c r="AX383" s="13" t="s">
        <v>74</v>
      </c>
      <c r="AY383" s="156" t="s">
        <v>135</v>
      </c>
    </row>
    <row r="384" spans="2:65" s="13" customFormat="1" ht="11.25">
      <c r="B384" s="155"/>
      <c r="D384" s="149" t="s">
        <v>147</v>
      </c>
      <c r="E384" s="156" t="s">
        <v>19</v>
      </c>
      <c r="F384" s="157" t="s">
        <v>423</v>
      </c>
      <c r="H384" s="158">
        <v>3.8279999999999998</v>
      </c>
      <c r="I384" s="159"/>
      <c r="L384" s="155"/>
      <c r="M384" s="160"/>
      <c r="U384" s="161"/>
      <c r="AT384" s="156" t="s">
        <v>147</v>
      </c>
      <c r="AU384" s="156" t="s">
        <v>87</v>
      </c>
      <c r="AV384" s="13" t="s">
        <v>87</v>
      </c>
      <c r="AW384" s="13" t="s">
        <v>35</v>
      </c>
      <c r="AX384" s="13" t="s">
        <v>74</v>
      </c>
      <c r="AY384" s="156" t="s">
        <v>135</v>
      </c>
    </row>
    <row r="385" spans="2:65" s="12" customFormat="1" ht="11.25">
      <c r="B385" s="148"/>
      <c r="D385" s="149" t="s">
        <v>147</v>
      </c>
      <c r="E385" s="150" t="s">
        <v>19</v>
      </c>
      <c r="F385" s="151" t="s">
        <v>339</v>
      </c>
      <c r="H385" s="150" t="s">
        <v>19</v>
      </c>
      <c r="I385" s="152"/>
      <c r="L385" s="148"/>
      <c r="M385" s="153"/>
      <c r="U385" s="154"/>
      <c r="AT385" s="150" t="s">
        <v>147</v>
      </c>
      <c r="AU385" s="150" t="s">
        <v>87</v>
      </c>
      <c r="AV385" s="12" t="s">
        <v>81</v>
      </c>
      <c r="AW385" s="12" t="s">
        <v>35</v>
      </c>
      <c r="AX385" s="12" t="s">
        <v>74</v>
      </c>
      <c r="AY385" s="150" t="s">
        <v>135</v>
      </c>
    </row>
    <row r="386" spans="2:65" s="13" customFormat="1" ht="11.25">
      <c r="B386" s="155"/>
      <c r="D386" s="149" t="s">
        <v>147</v>
      </c>
      <c r="E386" s="156" t="s">
        <v>19</v>
      </c>
      <c r="F386" s="157" t="s">
        <v>424</v>
      </c>
      <c r="H386" s="158">
        <v>51.744</v>
      </c>
      <c r="I386" s="159"/>
      <c r="L386" s="155"/>
      <c r="M386" s="160"/>
      <c r="U386" s="161"/>
      <c r="AT386" s="156" t="s">
        <v>147</v>
      </c>
      <c r="AU386" s="156" t="s">
        <v>87</v>
      </c>
      <c r="AV386" s="13" t="s">
        <v>87</v>
      </c>
      <c r="AW386" s="13" t="s">
        <v>35</v>
      </c>
      <c r="AX386" s="13" t="s">
        <v>74</v>
      </c>
      <c r="AY386" s="156" t="s">
        <v>135</v>
      </c>
    </row>
    <row r="387" spans="2:65" s="15" customFormat="1" ht="11.25">
      <c r="B387" s="169"/>
      <c r="D387" s="149" t="s">
        <v>147</v>
      </c>
      <c r="E387" s="170" t="s">
        <v>19</v>
      </c>
      <c r="F387" s="171" t="s">
        <v>162</v>
      </c>
      <c r="H387" s="172">
        <v>612.04399999999998</v>
      </c>
      <c r="I387" s="173"/>
      <c r="L387" s="169"/>
      <c r="M387" s="174"/>
      <c r="U387" s="175"/>
      <c r="AT387" s="170" t="s">
        <v>147</v>
      </c>
      <c r="AU387" s="170" t="s">
        <v>87</v>
      </c>
      <c r="AV387" s="15" t="s">
        <v>143</v>
      </c>
      <c r="AW387" s="15" t="s">
        <v>35</v>
      </c>
      <c r="AX387" s="15" t="s">
        <v>81</v>
      </c>
      <c r="AY387" s="170" t="s">
        <v>135</v>
      </c>
    </row>
    <row r="388" spans="2:65" s="1" customFormat="1" ht="16.5" customHeight="1">
      <c r="B388" s="33"/>
      <c r="C388" s="131" t="s">
        <v>425</v>
      </c>
      <c r="D388" s="131" t="s">
        <v>138</v>
      </c>
      <c r="E388" s="132" t="s">
        <v>426</v>
      </c>
      <c r="F388" s="133" t="s">
        <v>427</v>
      </c>
      <c r="G388" s="134" t="s">
        <v>344</v>
      </c>
      <c r="H388" s="135">
        <v>6.2039999999999997</v>
      </c>
      <c r="I388" s="136"/>
      <c r="J388" s="137">
        <f>ROUND(I388*H388,2)</f>
        <v>0</v>
      </c>
      <c r="K388" s="133" t="s">
        <v>19</v>
      </c>
      <c r="L388" s="33"/>
      <c r="M388" s="138" t="s">
        <v>19</v>
      </c>
      <c r="N388" s="139" t="s">
        <v>46</v>
      </c>
      <c r="P388" s="140">
        <f>O388*H388</f>
        <v>0</v>
      </c>
      <c r="Q388" s="140">
        <v>0.61799999999999999</v>
      </c>
      <c r="R388" s="140">
        <f>Q388*H388</f>
        <v>3.8340719999999999</v>
      </c>
      <c r="S388" s="140">
        <v>0</v>
      </c>
      <c r="T388" s="140">
        <f>S388*H388</f>
        <v>0</v>
      </c>
      <c r="U388" s="141" t="s">
        <v>19</v>
      </c>
      <c r="AR388" s="142" t="s">
        <v>143</v>
      </c>
      <c r="AT388" s="142" t="s">
        <v>138</v>
      </c>
      <c r="AU388" s="142" t="s">
        <v>87</v>
      </c>
      <c r="AY388" s="18" t="s">
        <v>135</v>
      </c>
      <c r="BE388" s="143">
        <f>IF(N388="základní",J388,0)</f>
        <v>0</v>
      </c>
      <c r="BF388" s="143">
        <f>IF(N388="snížená",J388,0)</f>
        <v>0</v>
      </c>
      <c r="BG388" s="143">
        <f>IF(N388="zákl. přenesená",J388,0)</f>
        <v>0</v>
      </c>
      <c r="BH388" s="143">
        <f>IF(N388="sníž. přenesená",J388,0)</f>
        <v>0</v>
      </c>
      <c r="BI388" s="143">
        <f>IF(N388="nulová",J388,0)</f>
        <v>0</v>
      </c>
      <c r="BJ388" s="18" t="s">
        <v>87</v>
      </c>
      <c r="BK388" s="143">
        <f>ROUND(I388*H388,2)</f>
        <v>0</v>
      </c>
      <c r="BL388" s="18" t="s">
        <v>143</v>
      </c>
      <c r="BM388" s="142" t="s">
        <v>428</v>
      </c>
    </row>
    <row r="389" spans="2:65" s="12" customFormat="1" ht="11.25">
      <c r="B389" s="148"/>
      <c r="D389" s="149" t="s">
        <v>147</v>
      </c>
      <c r="E389" s="150" t="s">
        <v>19</v>
      </c>
      <c r="F389" s="151" t="s">
        <v>293</v>
      </c>
      <c r="H389" s="150" t="s">
        <v>19</v>
      </c>
      <c r="I389" s="152"/>
      <c r="L389" s="148"/>
      <c r="M389" s="153"/>
      <c r="U389" s="154"/>
      <c r="AT389" s="150" t="s">
        <v>147</v>
      </c>
      <c r="AU389" s="150" t="s">
        <v>87</v>
      </c>
      <c r="AV389" s="12" t="s">
        <v>81</v>
      </c>
      <c r="AW389" s="12" t="s">
        <v>35</v>
      </c>
      <c r="AX389" s="12" t="s">
        <v>74</v>
      </c>
      <c r="AY389" s="150" t="s">
        <v>135</v>
      </c>
    </row>
    <row r="390" spans="2:65" s="13" customFormat="1" ht="11.25">
      <c r="B390" s="155"/>
      <c r="D390" s="149" t="s">
        <v>147</v>
      </c>
      <c r="E390" s="156" t="s">
        <v>19</v>
      </c>
      <c r="F390" s="157" t="s">
        <v>429</v>
      </c>
      <c r="H390" s="158">
        <v>6.2039999999999997</v>
      </c>
      <c r="I390" s="159"/>
      <c r="L390" s="155"/>
      <c r="M390" s="160"/>
      <c r="U390" s="161"/>
      <c r="AT390" s="156" t="s">
        <v>147</v>
      </c>
      <c r="AU390" s="156" t="s">
        <v>87</v>
      </c>
      <c r="AV390" s="13" t="s">
        <v>87</v>
      </c>
      <c r="AW390" s="13" t="s">
        <v>35</v>
      </c>
      <c r="AX390" s="13" t="s">
        <v>74</v>
      </c>
      <c r="AY390" s="156" t="s">
        <v>135</v>
      </c>
    </row>
    <row r="391" spans="2:65" s="15" customFormat="1" ht="11.25">
      <c r="B391" s="169"/>
      <c r="D391" s="149" t="s">
        <v>147</v>
      </c>
      <c r="E391" s="170" t="s">
        <v>19</v>
      </c>
      <c r="F391" s="171" t="s">
        <v>162</v>
      </c>
      <c r="H391" s="172">
        <v>6.2039999999999997</v>
      </c>
      <c r="I391" s="173"/>
      <c r="L391" s="169"/>
      <c r="M391" s="174"/>
      <c r="U391" s="175"/>
      <c r="AT391" s="170" t="s">
        <v>147</v>
      </c>
      <c r="AU391" s="170" t="s">
        <v>87</v>
      </c>
      <c r="AV391" s="15" t="s">
        <v>143</v>
      </c>
      <c r="AW391" s="15" t="s">
        <v>35</v>
      </c>
      <c r="AX391" s="15" t="s">
        <v>81</v>
      </c>
      <c r="AY391" s="170" t="s">
        <v>135</v>
      </c>
    </row>
    <row r="392" spans="2:65" s="1" customFormat="1" ht="16.5" customHeight="1">
      <c r="B392" s="33"/>
      <c r="C392" s="131" t="s">
        <v>430</v>
      </c>
      <c r="D392" s="131" t="s">
        <v>138</v>
      </c>
      <c r="E392" s="132" t="s">
        <v>431</v>
      </c>
      <c r="F392" s="133" t="s">
        <v>432</v>
      </c>
      <c r="G392" s="134" t="s">
        <v>141</v>
      </c>
      <c r="H392" s="135">
        <v>4.9279999999999999</v>
      </c>
      <c r="I392" s="136"/>
      <c r="J392" s="137">
        <f>ROUND(I392*H392,2)</f>
        <v>0</v>
      </c>
      <c r="K392" s="133" t="s">
        <v>142</v>
      </c>
      <c r="L392" s="33"/>
      <c r="M392" s="138" t="s">
        <v>19</v>
      </c>
      <c r="N392" s="139" t="s">
        <v>46</v>
      </c>
      <c r="P392" s="140">
        <f>O392*H392</f>
        <v>0</v>
      </c>
      <c r="Q392" s="140">
        <v>1.3520000000000001E-2</v>
      </c>
      <c r="R392" s="140">
        <f>Q392*H392</f>
        <v>6.6626560000000001E-2</v>
      </c>
      <c r="S392" s="140">
        <v>0</v>
      </c>
      <c r="T392" s="140">
        <f>S392*H392</f>
        <v>0</v>
      </c>
      <c r="U392" s="141" t="s">
        <v>19</v>
      </c>
      <c r="AR392" s="142" t="s">
        <v>143</v>
      </c>
      <c r="AT392" s="142" t="s">
        <v>138</v>
      </c>
      <c r="AU392" s="142" t="s">
        <v>87</v>
      </c>
      <c r="AY392" s="18" t="s">
        <v>135</v>
      </c>
      <c r="BE392" s="143">
        <f>IF(N392="základní",J392,0)</f>
        <v>0</v>
      </c>
      <c r="BF392" s="143">
        <f>IF(N392="snížená",J392,0)</f>
        <v>0</v>
      </c>
      <c r="BG392" s="143">
        <f>IF(N392="zákl. přenesená",J392,0)</f>
        <v>0</v>
      </c>
      <c r="BH392" s="143">
        <f>IF(N392="sníž. přenesená",J392,0)</f>
        <v>0</v>
      </c>
      <c r="BI392" s="143">
        <f>IF(N392="nulová",J392,0)</f>
        <v>0</v>
      </c>
      <c r="BJ392" s="18" t="s">
        <v>87</v>
      </c>
      <c r="BK392" s="143">
        <f>ROUND(I392*H392,2)</f>
        <v>0</v>
      </c>
      <c r="BL392" s="18" t="s">
        <v>143</v>
      </c>
      <c r="BM392" s="142" t="s">
        <v>433</v>
      </c>
    </row>
    <row r="393" spans="2:65" s="1" customFormat="1" ht="11.25">
      <c r="B393" s="33"/>
      <c r="D393" s="144" t="s">
        <v>145</v>
      </c>
      <c r="F393" s="145" t="s">
        <v>434</v>
      </c>
      <c r="I393" s="146"/>
      <c r="L393" s="33"/>
      <c r="M393" s="147"/>
      <c r="U393" s="54"/>
      <c r="AT393" s="18" t="s">
        <v>145</v>
      </c>
      <c r="AU393" s="18" t="s">
        <v>87</v>
      </c>
    </row>
    <row r="394" spans="2:65" s="12" customFormat="1" ht="11.25">
      <c r="B394" s="148"/>
      <c r="D394" s="149" t="s">
        <v>147</v>
      </c>
      <c r="E394" s="150" t="s">
        <v>19</v>
      </c>
      <c r="F394" s="151" t="s">
        <v>435</v>
      </c>
      <c r="H394" s="150" t="s">
        <v>19</v>
      </c>
      <c r="I394" s="152"/>
      <c r="L394" s="148"/>
      <c r="M394" s="153"/>
      <c r="U394" s="154"/>
      <c r="AT394" s="150" t="s">
        <v>147</v>
      </c>
      <c r="AU394" s="150" t="s">
        <v>87</v>
      </c>
      <c r="AV394" s="12" t="s">
        <v>81</v>
      </c>
      <c r="AW394" s="12" t="s">
        <v>35</v>
      </c>
      <c r="AX394" s="12" t="s">
        <v>74</v>
      </c>
      <c r="AY394" s="150" t="s">
        <v>135</v>
      </c>
    </row>
    <row r="395" spans="2:65" s="13" customFormat="1" ht="11.25">
      <c r="B395" s="155"/>
      <c r="D395" s="149" t="s">
        <v>147</v>
      </c>
      <c r="E395" s="156" t="s">
        <v>19</v>
      </c>
      <c r="F395" s="157" t="s">
        <v>436</v>
      </c>
      <c r="H395" s="158">
        <v>4.9279999999999999</v>
      </c>
      <c r="I395" s="159"/>
      <c r="L395" s="155"/>
      <c r="M395" s="160"/>
      <c r="U395" s="161"/>
      <c r="AT395" s="156" t="s">
        <v>147</v>
      </c>
      <c r="AU395" s="156" t="s">
        <v>87</v>
      </c>
      <c r="AV395" s="13" t="s">
        <v>87</v>
      </c>
      <c r="AW395" s="13" t="s">
        <v>35</v>
      </c>
      <c r="AX395" s="13" t="s">
        <v>74</v>
      </c>
      <c r="AY395" s="156" t="s">
        <v>135</v>
      </c>
    </row>
    <row r="396" spans="2:65" s="15" customFormat="1" ht="11.25">
      <c r="B396" s="169"/>
      <c r="D396" s="149" t="s">
        <v>147</v>
      </c>
      <c r="E396" s="170" t="s">
        <v>19</v>
      </c>
      <c r="F396" s="171" t="s">
        <v>162</v>
      </c>
      <c r="H396" s="172">
        <v>4.9279999999999999</v>
      </c>
      <c r="I396" s="173"/>
      <c r="L396" s="169"/>
      <c r="M396" s="174"/>
      <c r="U396" s="175"/>
      <c r="AT396" s="170" t="s">
        <v>147</v>
      </c>
      <c r="AU396" s="170" t="s">
        <v>87</v>
      </c>
      <c r="AV396" s="15" t="s">
        <v>143</v>
      </c>
      <c r="AW396" s="15" t="s">
        <v>35</v>
      </c>
      <c r="AX396" s="15" t="s">
        <v>81</v>
      </c>
      <c r="AY396" s="170" t="s">
        <v>135</v>
      </c>
    </row>
    <row r="397" spans="2:65" s="1" customFormat="1" ht="16.5" customHeight="1">
      <c r="B397" s="33"/>
      <c r="C397" s="131" t="s">
        <v>437</v>
      </c>
      <c r="D397" s="131" t="s">
        <v>138</v>
      </c>
      <c r="E397" s="132" t="s">
        <v>438</v>
      </c>
      <c r="F397" s="133" t="s">
        <v>439</v>
      </c>
      <c r="G397" s="134" t="s">
        <v>141</v>
      </c>
      <c r="H397" s="135">
        <v>4.9279999999999999</v>
      </c>
      <c r="I397" s="136"/>
      <c r="J397" s="137">
        <f>ROUND(I397*H397,2)</f>
        <v>0</v>
      </c>
      <c r="K397" s="133" t="s">
        <v>142</v>
      </c>
      <c r="L397" s="33"/>
      <c r="M397" s="138" t="s">
        <v>19</v>
      </c>
      <c r="N397" s="139" t="s">
        <v>46</v>
      </c>
      <c r="P397" s="140">
        <f>O397*H397</f>
        <v>0</v>
      </c>
      <c r="Q397" s="140">
        <v>0</v>
      </c>
      <c r="R397" s="140">
        <f>Q397*H397</f>
        <v>0</v>
      </c>
      <c r="S397" s="140">
        <v>0</v>
      </c>
      <c r="T397" s="140">
        <f>S397*H397</f>
        <v>0</v>
      </c>
      <c r="U397" s="141" t="s">
        <v>19</v>
      </c>
      <c r="AR397" s="142" t="s">
        <v>143</v>
      </c>
      <c r="AT397" s="142" t="s">
        <v>138</v>
      </c>
      <c r="AU397" s="142" t="s">
        <v>87</v>
      </c>
      <c r="AY397" s="18" t="s">
        <v>135</v>
      </c>
      <c r="BE397" s="143">
        <f>IF(N397="základní",J397,0)</f>
        <v>0</v>
      </c>
      <c r="BF397" s="143">
        <f>IF(N397="snížená",J397,0)</f>
        <v>0</v>
      </c>
      <c r="BG397" s="143">
        <f>IF(N397="zákl. přenesená",J397,0)</f>
        <v>0</v>
      </c>
      <c r="BH397" s="143">
        <f>IF(N397="sníž. přenesená",J397,0)</f>
        <v>0</v>
      </c>
      <c r="BI397" s="143">
        <f>IF(N397="nulová",J397,0)</f>
        <v>0</v>
      </c>
      <c r="BJ397" s="18" t="s">
        <v>87</v>
      </c>
      <c r="BK397" s="143">
        <f>ROUND(I397*H397,2)</f>
        <v>0</v>
      </c>
      <c r="BL397" s="18" t="s">
        <v>143</v>
      </c>
      <c r="BM397" s="142" t="s">
        <v>440</v>
      </c>
    </row>
    <row r="398" spans="2:65" s="1" customFormat="1" ht="11.25">
      <c r="B398" s="33"/>
      <c r="D398" s="144" t="s">
        <v>145</v>
      </c>
      <c r="F398" s="145" t="s">
        <v>441</v>
      </c>
      <c r="I398" s="146"/>
      <c r="L398" s="33"/>
      <c r="M398" s="147"/>
      <c r="U398" s="54"/>
      <c r="AT398" s="18" t="s">
        <v>145</v>
      </c>
      <c r="AU398" s="18" t="s">
        <v>87</v>
      </c>
    </row>
    <row r="399" spans="2:65" s="1" customFormat="1" ht="21.75" customHeight="1">
      <c r="B399" s="33"/>
      <c r="C399" s="131" t="s">
        <v>442</v>
      </c>
      <c r="D399" s="131" t="s">
        <v>138</v>
      </c>
      <c r="E399" s="132" t="s">
        <v>443</v>
      </c>
      <c r="F399" s="133" t="s">
        <v>444</v>
      </c>
      <c r="G399" s="134" t="s">
        <v>445</v>
      </c>
      <c r="H399" s="135">
        <v>88</v>
      </c>
      <c r="I399" s="136"/>
      <c r="J399" s="137">
        <f>ROUND(I399*H399,2)</f>
        <v>0</v>
      </c>
      <c r="K399" s="133" t="s">
        <v>142</v>
      </c>
      <c r="L399" s="33"/>
      <c r="M399" s="138" t="s">
        <v>19</v>
      </c>
      <c r="N399" s="139" t="s">
        <v>46</v>
      </c>
      <c r="P399" s="140">
        <f>O399*H399</f>
        <v>0</v>
      </c>
      <c r="Q399" s="140">
        <v>0</v>
      </c>
      <c r="R399" s="140">
        <f>Q399*H399</f>
        <v>0</v>
      </c>
      <c r="S399" s="140">
        <v>0</v>
      </c>
      <c r="T399" s="140">
        <f>S399*H399</f>
        <v>0</v>
      </c>
      <c r="U399" s="141" t="s">
        <v>19</v>
      </c>
      <c r="AR399" s="142" t="s">
        <v>143</v>
      </c>
      <c r="AT399" s="142" t="s">
        <v>138</v>
      </c>
      <c r="AU399" s="142" t="s">
        <v>87</v>
      </c>
      <c r="AY399" s="18" t="s">
        <v>135</v>
      </c>
      <c r="BE399" s="143">
        <f>IF(N399="základní",J399,0)</f>
        <v>0</v>
      </c>
      <c r="BF399" s="143">
        <f>IF(N399="snížená",J399,0)</f>
        <v>0</v>
      </c>
      <c r="BG399" s="143">
        <f>IF(N399="zákl. přenesená",J399,0)</f>
        <v>0</v>
      </c>
      <c r="BH399" s="143">
        <f>IF(N399="sníž. přenesená",J399,0)</f>
        <v>0</v>
      </c>
      <c r="BI399" s="143">
        <f>IF(N399="nulová",J399,0)</f>
        <v>0</v>
      </c>
      <c r="BJ399" s="18" t="s">
        <v>87</v>
      </c>
      <c r="BK399" s="143">
        <f>ROUND(I399*H399,2)</f>
        <v>0</v>
      </c>
      <c r="BL399" s="18" t="s">
        <v>143</v>
      </c>
      <c r="BM399" s="142" t="s">
        <v>446</v>
      </c>
    </row>
    <row r="400" spans="2:65" s="1" customFormat="1" ht="11.25">
      <c r="B400" s="33"/>
      <c r="D400" s="144" t="s">
        <v>145</v>
      </c>
      <c r="F400" s="145" t="s">
        <v>447</v>
      </c>
      <c r="I400" s="146"/>
      <c r="L400" s="33"/>
      <c r="M400" s="147"/>
      <c r="U400" s="54"/>
      <c r="AT400" s="18" t="s">
        <v>145</v>
      </c>
      <c r="AU400" s="18" t="s">
        <v>87</v>
      </c>
    </row>
    <row r="401" spans="2:65" s="12" customFormat="1" ht="11.25">
      <c r="B401" s="148"/>
      <c r="D401" s="149" t="s">
        <v>147</v>
      </c>
      <c r="E401" s="150" t="s">
        <v>19</v>
      </c>
      <c r="F401" s="151" t="s">
        <v>448</v>
      </c>
      <c r="H401" s="150" t="s">
        <v>19</v>
      </c>
      <c r="I401" s="152"/>
      <c r="L401" s="148"/>
      <c r="M401" s="153"/>
      <c r="U401" s="154"/>
      <c r="AT401" s="150" t="s">
        <v>147</v>
      </c>
      <c r="AU401" s="150" t="s">
        <v>87</v>
      </c>
      <c r="AV401" s="12" t="s">
        <v>81</v>
      </c>
      <c r="AW401" s="12" t="s">
        <v>35</v>
      </c>
      <c r="AX401" s="12" t="s">
        <v>74</v>
      </c>
      <c r="AY401" s="150" t="s">
        <v>135</v>
      </c>
    </row>
    <row r="402" spans="2:65" s="13" customFormat="1" ht="11.25">
      <c r="B402" s="155"/>
      <c r="D402" s="149" t="s">
        <v>147</v>
      </c>
      <c r="E402" s="156" t="s">
        <v>19</v>
      </c>
      <c r="F402" s="157" t="s">
        <v>449</v>
      </c>
      <c r="H402" s="158">
        <v>88</v>
      </c>
      <c r="I402" s="159"/>
      <c r="L402" s="155"/>
      <c r="M402" s="160"/>
      <c r="U402" s="161"/>
      <c r="AT402" s="156" t="s">
        <v>147</v>
      </c>
      <c r="AU402" s="156" t="s">
        <v>87</v>
      </c>
      <c r="AV402" s="13" t="s">
        <v>87</v>
      </c>
      <c r="AW402" s="13" t="s">
        <v>35</v>
      </c>
      <c r="AX402" s="13" t="s">
        <v>74</v>
      </c>
      <c r="AY402" s="156" t="s">
        <v>135</v>
      </c>
    </row>
    <row r="403" spans="2:65" s="15" customFormat="1" ht="11.25">
      <c r="B403" s="169"/>
      <c r="D403" s="149" t="s">
        <v>147</v>
      </c>
      <c r="E403" s="170" t="s">
        <v>19</v>
      </c>
      <c r="F403" s="171" t="s">
        <v>162</v>
      </c>
      <c r="H403" s="172">
        <v>88</v>
      </c>
      <c r="I403" s="173"/>
      <c r="L403" s="169"/>
      <c r="M403" s="174"/>
      <c r="U403" s="175"/>
      <c r="AT403" s="170" t="s">
        <v>147</v>
      </c>
      <c r="AU403" s="170" t="s">
        <v>87</v>
      </c>
      <c r="AV403" s="15" t="s">
        <v>143</v>
      </c>
      <c r="AW403" s="15" t="s">
        <v>35</v>
      </c>
      <c r="AX403" s="15" t="s">
        <v>81</v>
      </c>
      <c r="AY403" s="170" t="s">
        <v>135</v>
      </c>
    </row>
    <row r="404" spans="2:65" s="1" customFormat="1" ht="16.5" customHeight="1">
      <c r="B404" s="33"/>
      <c r="C404" s="177" t="s">
        <v>450</v>
      </c>
      <c r="D404" s="177" t="s">
        <v>248</v>
      </c>
      <c r="E404" s="178" t="s">
        <v>451</v>
      </c>
      <c r="F404" s="179" t="s">
        <v>452</v>
      </c>
      <c r="G404" s="180" t="s">
        <v>204</v>
      </c>
      <c r="H404" s="181">
        <v>15.488</v>
      </c>
      <c r="I404" s="182"/>
      <c r="J404" s="183">
        <f>ROUND(I404*H404,2)</f>
        <v>0</v>
      </c>
      <c r="K404" s="179" t="s">
        <v>142</v>
      </c>
      <c r="L404" s="184"/>
      <c r="M404" s="185" t="s">
        <v>19</v>
      </c>
      <c r="N404" s="186" t="s">
        <v>46</v>
      </c>
      <c r="P404" s="140">
        <f>O404*H404</f>
        <v>0</v>
      </c>
      <c r="Q404" s="140">
        <v>6.9999999999999999E-4</v>
      </c>
      <c r="R404" s="140">
        <f>Q404*H404</f>
        <v>1.08416E-2</v>
      </c>
      <c r="S404" s="140">
        <v>0</v>
      </c>
      <c r="T404" s="140">
        <f>S404*H404</f>
        <v>0</v>
      </c>
      <c r="U404" s="141" t="s">
        <v>19</v>
      </c>
      <c r="AR404" s="142" t="s">
        <v>237</v>
      </c>
      <c r="AT404" s="142" t="s">
        <v>248</v>
      </c>
      <c r="AU404" s="142" t="s">
        <v>87</v>
      </c>
      <c r="AY404" s="18" t="s">
        <v>135</v>
      </c>
      <c r="BE404" s="143">
        <f>IF(N404="základní",J404,0)</f>
        <v>0</v>
      </c>
      <c r="BF404" s="143">
        <f>IF(N404="snížená",J404,0)</f>
        <v>0</v>
      </c>
      <c r="BG404" s="143">
        <f>IF(N404="zákl. přenesená",J404,0)</f>
        <v>0</v>
      </c>
      <c r="BH404" s="143">
        <f>IF(N404="sníž. přenesená",J404,0)</f>
        <v>0</v>
      </c>
      <c r="BI404" s="143">
        <f>IF(N404="nulová",J404,0)</f>
        <v>0</v>
      </c>
      <c r="BJ404" s="18" t="s">
        <v>87</v>
      </c>
      <c r="BK404" s="143">
        <f>ROUND(I404*H404,2)</f>
        <v>0</v>
      </c>
      <c r="BL404" s="18" t="s">
        <v>143</v>
      </c>
      <c r="BM404" s="142" t="s">
        <v>453</v>
      </c>
    </row>
    <row r="405" spans="2:65" s="12" customFormat="1" ht="11.25">
      <c r="B405" s="148"/>
      <c r="D405" s="149" t="s">
        <v>147</v>
      </c>
      <c r="E405" s="150" t="s">
        <v>19</v>
      </c>
      <c r="F405" s="151" t="s">
        <v>448</v>
      </c>
      <c r="H405" s="150" t="s">
        <v>19</v>
      </c>
      <c r="I405" s="152"/>
      <c r="L405" s="148"/>
      <c r="M405" s="153"/>
      <c r="U405" s="154"/>
      <c r="AT405" s="150" t="s">
        <v>147</v>
      </c>
      <c r="AU405" s="150" t="s">
        <v>87</v>
      </c>
      <c r="AV405" s="12" t="s">
        <v>81</v>
      </c>
      <c r="AW405" s="12" t="s">
        <v>35</v>
      </c>
      <c r="AX405" s="12" t="s">
        <v>74</v>
      </c>
      <c r="AY405" s="150" t="s">
        <v>135</v>
      </c>
    </row>
    <row r="406" spans="2:65" s="13" customFormat="1" ht="11.25">
      <c r="B406" s="155"/>
      <c r="D406" s="149" t="s">
        <v>147</v>
      </c>
      <c r="E406" s="156" t="s">
        <v>19</v>
      </c>
      <c r="F406" s="157" t="s">
        <v>454</v>
      </c>
      <c r="H406" s="158">
        <v>14.08</v>
      </c>
      <c r="I406" s="159"/>
      <c r="L406" s="155"/>
      <c r="M406" s="160"/>
      <c r="U406" s="161"/>
      <c r="AT406" s="156" t="s">
        <v>147</v>
      </c>
      <c r="AU406" s="156" t="s">
        <v>87</v>
      </c>
      <c r="AV406" s="13" t="s">
        <v>87</v>
      </c>
      <c r="AW406" s="13" t="s">
        <v>35</v>
      </c>
      <c r="AX406" s="13" t="s">
        <v>74</v>
      </c>
      <c r="AY406" s="156" t="s">
        <v>135</v>
      </c>
    </row>
    <row r="407" spans="2:65" s="15" customFormat="1" ht="11.25">
      <c r="B407" s="169"/>
      <c r="D407" s="149" t="s">
        <v>147</v>
      </c>
      <c r="E407" s="170" t="s">
        <v>19</v>
      </c>
      <c r="F407" s="171" t="s">
        <v>162</v>
      </c>
      <c r="H407" s="172">
        <v>14.08</v>
      </c>
      <c r="I407" s="173"/>
      <c r="L407" s="169"/>
      <c r="M407" s="174"/>
      <c r="U407" s="175"/>
      <c r="AT407" s="170" t="s">
        <v>147</v>
      </c>
      <c r="AU407" s="170" t="s">
        <v>87</v>
      </c>
      <c r="AV407" s="15" t="s">
        <v>143</v>
      </c>
      <c r="AW407" s="15" t="s">
        <v>35</v>
      </c>
      <c r="AX407" s="15" t="s">
        <v>81</v>
      </c>
      <c r="AY407" s="170" t="s">
        <v>135</v>
      </c>
    </row>
    <row r="408" spans="2:65" s="13" customFormat="1" ht="11.25">
      <c r="B408" s="155"/>
      <c r="D408" s="149" t="s">
        <v>147</v>
      </c>
      <c r="F408" s="157" t="s">
        <v>455</v>
      </c>
      <c r="H408" s="158">
        <v>15.488</v>
      </c>
      <c r="I408" s="159"/>
      <c r="L408" s="155"/>
      <c r="M408" s="160"/>
      <c r="U408" s="161"/>
      <c r="AT408" s="156" t="s">
        <v>147</v>
      </c>
      <c r="AU408" s="156" t="s">
        <v>87</v>
      </c>
      <c r="AV408" s="13" t="s">
        <v>87</v>
      </c>
      <c r="AW408" s="13" t="s">
        <v>4</v>
      </c>
      <c r="AX408" s="13" t="s">
        <v>81</v>
      </c>
      <c r="AY408" s="156" t="s">
        <v>135</v>
      </c>
    </row>
    <row r="409" spans="2:65" s="11" customFormat="1" ht="22.9" customHeight="1">
      <c r="B409" s="119"/>
      <c r="D409" s="120" t="s">
        <v>73</v>
      </c>
      <c r="E409" s="129" t="s">
        <v>247</v>
      </c>
      <c r="F409" s="129" t="s">
        <v>456</v>
      </c>
      <c r="I409" s="122"/>
      <c r="J409" s="130">
        <f>BK409</f>
        <v>0</v>
      </c>
      <c r="L409" s="119"/>
      <c r="M409" s="124"/>
      <c r="P409" s="125">
        <f>SUM(P410:P530)</f>
        <v>0</v>
      </c>
      <c r="R409" s="125">
        <f>SUM(R410:R530)</f>
        <v>3.6351380000000003E-2</v>
      </c>
      <c r="T409" s="125">
        <f>SUM(T410:T530)</f>
        <v>79.923670000000001</v>
      </c>
      <c r="U409" s="126"/>
      <c r="AR409" s="120" t="s">
        <v>81</v>
      </c>
      <c r="AT409" s="127" t="s">
        <v>73</v>
      </c>
      <c r="AU409" s="127" t="s">
        <v>81</v>
      </c>
      <c r="AY409" s="120" t="s">
        <v>135</v>
      </c>
      <c r="BK409" s="128">
        <f>SUM(BK410:BK530)</f>
        <v>0</v>
      </c>
    </row>
    <row r="410" spans="2:65" s="1" customFormat="1" ht="24.2" customHeight="1">
      <c r="B410" s="33"/>
      <c r="C410" s="131" t="s">
        <v>457</v>
      </c>
      <c r="D410" s="131" t="s">
        <v>138</v>
      </c>
      <c r="E410" s="132" t="s">
        <v>458</v>
      </c>
      <c r="F410" s="133" t="s">
        <v>459</v>
      </c>
      <c r="G410" s="134" t="s">
        <v>141</v>
      </c>
      <c r="H410" s="135">
        <v>2953.2</v>
      </c>
      <c r="I410" s="136"/>
      <c r="J410" s="137">
        <f>ROUND(I410*H410,2)</f>
        <v>0</v>
      </c>
      <c r="K410" s="133" t="s">
        <v>142</v>
      </c>
      <c r="L410" s="33"/>
      <c r="M410" s="138" t="s">
        <v>19</v>
      </c>
      <c r="N410" s="139" t="s">
        <v>46</v>
      </c>
      <c r="P410" s="140">
        <f>O410*H410</f>
        <v>0</v>
      </c>
      <c r="Q410" s="140">
        <v>0</v>
      </c>
      <c r="R410" s="140">
        <f>Q410*H410</f>
        <v>0</v>
      </c>
      <c r="S410" s="140">
        <v>0</v>
      </c>
      <c r="T410" s="140">
        <f>S410*H410</f>
        <v>0</v>
      </c>
      <c r="U410" s="141" t="s">
        <v>19</v>
      </c>
      <c r="AR410" s="142" t="s">
        <v>143</v>
      </c>
      <c r="AT410" s="142" t="s">
        <v>138</v>
      </c>
      <c r="AU410" s="142" t="s">
        <v>87</v>
      </c>
      <c r="AY410" s="18" t="s">
        <v>135</v>
      </c>
      <c r="BE410" s="143">
        <f>IF(N410="základní",J410,0)</f>
        <v>0</v>
      </c>
      <c r="BF410" s="143">
        <f>IF(N410="snížená",J410,0)</f>
        <v>0</v>
      </c>
      <c r="BG410" s="143">
        <f>IF(N410="zákl. přenesená",J410,0)</f>
        <v>0</v>
      </c>
      <c r="BH410" s="143">
        <f>IF(N410="sníž. přenesená",J410,0)</f>
        <v>0</v>
      </c>
      <c r="BI410" s="143">
        <f>IF(N410="nulová",J410,0)</f>
        <v>0</v>
      </c>
      <c r="BJ410" s="18" t="s">
        <v>87</v>
      </c>
      <c r="BK410" s="143">
        <f>ROUND(I410*H410,2)</f>
        <v>0</v>
      </c>
      <c r="BL410" s="18" t="s">
        <v>143</v>
      </c>
      <c r="BM410" s="142" t="s">
        <v>460</v>
      </c>
    </row>
    <row r="411" spans="2:65" s="1" customFormat="1" ht="11.25">
      <c r="B411" s="33"/>
      <c r="D411" s="144" t="s">
        <v>145</v>
      </c>
      <c r="F411" s="145" t="s">
        <v>461</v>
      </c>
      <c r="I411" s="146"/>
      <c r="L411" s="33"/>
      <c r="M411" s="147"/>
      <c r="U411" s="54"/>
      <c r="AT411" s="18" t="s">
        <v>145</v>
      </c>
      <c r="AU411" s="18" t="s">
        <v>87</v>
      </c>
    </row>
    <row r="412" spans="2:65" s="12" customFormat="1" ht="11.25">
      <c r="B412" s="148"/>
      <c r="D412" s="149" t="s">
        <v>147</v>
      </c>
      <c r="E412" s="150" t="s">
        <v>19</v>
      </c>
      <c r="F412" s="151" t="s">
        <v>462</v>
      </c>
      <c r="H412" s="150" t="s">
        <v>19</v>
      </c>
      <c r="I412" s="152"/>
      <c r="L412" s="148"/>
      <c r="M412" s="153"/>
      <c r="U412" s="154"/>
      <c r="AT412" s="150" t="s">
        <v>147</v>
      </c>
      <c r="AU412" s="150" t="s">
        <v>87</v>
      </c>
      <c r="AV412" s="12" t="s">
        <v>81</v>
      </c>
      <c r="AW412" s="12" t="s">
        <v>35</v>
      </c>
      <c r="AX412" s="12" t="s">
        <v>74</v>
      </c>
      <c r="AY412" s="150" t="s">
        <v>135</v>
      </c>
    </row>
    <row r="413" spans="2:65" s="13" customFormat="1" ht="11.25">
      <c r="B413" s="155"/>
      <c r="D413" s="149" t="s">
        <v>147</v>
      </c>
      <c r="E413" s="156" t="s">
        <v>19</v>
      </c>
      <c r="F413" s="157" t="s">
        <v>463</v>
      </c>
      <c r="H413" s="158">
        <v>2953.2</v>
      </c>
      <c r="I413" s="159"/>
      <c r="L413" s="155"/>
      <c r="M413" s="160"/>
      <c r="U413" s="161"/>
      <c r="AT413" s="156" t="s">
        <v>147</v>
      </c>
      <c r="AU413" s="156" t="s">
        <v>87</v>
      </c>
      <c r="AV413" s="13" t="s">
        <v>87</v>
      </c>
      <c r="AW413" s="13" t="s">
        <v>35</v>
      </c>
      <c r="AX413" s="13" t="s">
        <v>74</v>
      </c>
      <c r="AY413" s="156" t="s">
        <v>135</v>
      </c>
    </row>
    <row r="414" spans="2:65" s="15" customFormat="1" ht="11.25">
      <c r="B414" s="169"/>
      <c r="D414" s="149" t="s">
        <v>147</v>
      </c>
      <c r="E414" s="170" t="s">
        <v>19</v>
      </c>
      <c r="F414" s="171" t="s">
        <v>162</v>
      </c>
      <c r="H414" s="172">
        <v>2953.2</v>
      </c>
      <c r="I414" s="173"/>
      <c r="L414" s="169"/>
      <c r="M414" s="174"/>
      <c r="U414" s="175"/>
      <c r="AT414" s="170" t="s">
        <v>147</v>
      </c>
      <c r="AU414" s="170" t="s">
        <v>87</v>
      </c>
      <c r="AV414" s="15" t="s">
        <v>143</v>
      </c>
      <c r="AW414" s="15" t="s">
        <v>35</v>
      </c>
      <c r="AX414" s="15" t="s">
        <v>81</v>
      </c>
      <c r="AY414" s="170" t="s">
        <v>135</v>
      </c>
    </row>
    <row r="415" spans="2:65" s="1" customFormat="1" ht="24.2" customHeight="1">
      <c r="B415" s="33"/>
      <c r="C415" s="131" t="s">
        <v>464</v>
      </c>
      <c r="D415" s="131" t="s">
        <v>138</v>
      </c>
      <c r="E415" s="132" t="s">
        <v>465</v>
      </c>
      <c r="F415" s="133" t="s">
        <v>466</v>
      </c>
      <c r="G415" s="134" t="s">
        <v>141</v>
      </c>
      <c r="H415" s="135">
        <v>265788</v>
      </c>
      <c r="I415" s="136"/>
      <c r="J415" s="137">
        <f>ROUND(I415*H415,2)</f>
        <v>0</v>
      </c>
      <c r="K415" s="133" t="s">
        <v>142</v>
      </c>
      <c r="L415" s="33"/>
      <c r="M415" s="138" t="s">
        <v>19</v>
      </c>
      <c r="N415" s="139" t="s">
        <v>46</v>
      </c>
      <c r="P415" s="140">
        <f>O415*H415</f>
        <v>0</v>
      </c>
      <c r="Q415" s="140">
        <v>0</v>
      </c>
      <c r="R415" s="140">
        <f>Q415*H415</f>
        <v>0</v>
      </c>
      <c r="S415" s="140">
        <v>0</v>
      </c>
      <c r="T415" s="140">
        <f>S415*H415</f>
        <v>0</v>
      </c>
      <c r="U415" s="141" t="s">
        <v>19</v>
      </c>
      <c r="AR415" s="142" t="s">
        <v>143</v>
      </c>
      <c r="AT415" s="142" t="s">
        <v>138</v>
      </c>
      <c r="AU415" s="142" t="s">
        <v>87</v>
      </c>
      <c r="AY415" s="18" t="s">
        <v>135</v>
      </c>
      <c r="BE415" s="143">
        <f>IF(N415="základní",J415,0)</f>
        <v>0</v>
      </c>
      <c r="BF415" s="143">
        <f>IF(N415="snížená",J415,0)</f>
        <v>0</v>
      </c>
      <c r="BG415" s="143">
        <f>IF(N415="zákl. přenesená",J415,0)</f>
        <v>0</v>
      </c>
      <c r="BH415" s="143">
        <f>IF(N415="sníž. přenesená",J415,0)</f>
        <v>0</v>
      </c>
      <c r="BI415" s="143">
        <f>IF(N415="nulová",J415,0)</f>
        <v>0</v>
      </c>
      <c r="BJ415" s="18" t="s">
        <v>87</v>
      </c>
      <c r="BK415" s="143">
        <f>ROUND(I415*H415,2)</f>
        <v>0</v>
      </c>
      <c r="BL415" s="18" t="s">
        <v>143</v>
      </c>
      <c r="BM415" s="142" t="s">
        <v>467</v>
      </c>
    </row>
    <row r="416" spans="2:65" s="1" customFormat="1" ht="11.25">
      <c r="B416" s="33"/>
      <c r="D416" s="144" t="s">
        <v>145</v>
      </c>
      <c r="F416" s="145" t="s">
        <v>468</v>
      </c>
      <c r="I416" s="146"/>
      <c r="L416" s="33"/>
      <c r="M416" s="147"/>
      <c r="U416" s="54"/>
      <c r="AT416" s="18" t="s">
        <v>145</v>
      </c>
      <c r="AU416" s="18" t="s">
        <v>87</v>
      </c>
    </row>
    <row r="417" spans="2:65" s="12" customFormat="1" ht="11.25">
      <c r="B417" s="148"/>
      <c r="D417" s="149" t="s">
        <v>147</v>
      </c>
      <c r="E417" s="150" t="s">
        <v>19</v>
      </c>
      <c r="F417" s="151" t="s">
        <v>469</v>
      </c>
      <c r="H417" s="150" t="s">
        <v>19</v>
      </c>
      <c r="I417" s="152"/>
      <c r="L417" s="148"/>
      <c r="M417" s="153"/>
      <c r="U417" s="154"/>
      <c r="AT417" s="150" t="s">
        <v>147</v>
      </c>
      <c r="AU417" s="150" t="s">
        <v>87</v>
      </c>
      <c r="AV417" s="12" t="s">
        <v>81</v>
      </c>
      <c r="AW417" s="12" t="s">
        <v>35</v>
      </c>
      <c r="AX417" s="12" t="s">
        <v>74</v>
      </c>
      <c r="AY417" s="150" t="s">
        <v>135</v>
      </c>
    </row>
    <row r="418" spans="2:65" s="13" customFormat="1" ht="11.25">
      <c r="B418" s="155"/>
      <c r="D418" s="149" t="s">
        <v>147</v>
      </c>
      <c r="E418" s="156" t="s">
        <v>19</v>
      </c>
      <c r="F418" s="157" t="s">
        <v>470</v>
      </c>
      <c r="H418" s="158">
        <v>265788</v>
      </c>
      <c r="I418" s="159"/>
      <c r="L418" s="155"/>
      <c r="M418" s="160"/>
      <c r="U418" s="161"/>
      <c r="AT418" s="156" t="s">
        <v>147</v>
      </c>
      <c r="AU418" s="156" t="s">
        <v>87</v>
      </c>
      <c r="AV418" s="13" t="s">
        <v>87</v>
      </c>
      <c r="AW418" s="13" t="s">
        <v>35</v>
      </c>
      <c r="AX418" s="13" t="s">
        <v>74</v>
      </c>
      <c r="AY418" s="156" t="s">
        <v>135</v>
      </c>
    </row>
    <row r="419" spans="2:65" s="15" customFormat="1" ht="11.25">
      <c r="B419" s="169"/>
      <c r="D419" s="149" t="s">
        <v>147</v>
      </c>
      <c r="E419" s="170" t="s">
        <v>19</v>
      </c>
      <c r="F419" s="171" t="s">
        <v>162</v>
      </c>
      <c r="H419" s="172">
        <v>265788</v>
      </c>
      <c r="I419" s="173"/>
      <c r="L419" s="169"/>
      <c r="M419" s="174"/>
      <c r="U419" s="175"/>
      <c r="AT419" s="170" t="s">
        <v>147</v>
      </c>
      <c r="AU419" s="170" t="s">
        <v>87</v>
      </c>
      <c r="AV419" s="15" t="s">
        <v>143</v>
      </c>
      <c r="AW419" s="15" t="s">
        <v>35</v>
      </c>
      <c r="AX419" s="15" t="s">
        <v>81</v>
      </c>
      <c r="AY419" s="170" t="s">
        <v>135</v>
      </c>
    </row>
    <row r="420" spans="2:65" s="1" customFormat="1" ht="24.2" customHeight="1">
      <c r="B420" s="33"/>
      <c r="C420" s="131" t="s">
        <v>471</v>
      </c>
      <c r="D420" s="131" t="s">
        <v>138</v>
      </c>
      <c r="E420" s="132" t="s">
        <v>472</v>
      </c>
      <c r="F420" s="133" t="s">
        <v>473</v>
      </c>
      <c r="G420" s="134" t="s">
        <v>141</v>
      </c>
      <c r="H420" s="135">
        <v>2953.2</v>
      </c>
      <c r="I420" s="136"/>
      <c r="J420" s="137">
        <f>ROUND(I420*H420,2)</f>
        <v>0</v>
      </c>
      <c r="K420" s="133" t="s">
        <v>142</v>
      </c>
      <c r="L420" s="33"/>
      <c r="M420" s="138" t="s">
        <v>19</v>
      </c>
      <c r="N420" s="139" t="s">
        <v>46</v>
      </c>
      <c r="P420" s="140">
        <f>O420*H420</f>
        <v>0</v>
      </c>
      <c r="Q420" s="140">
        <v>0</v>
      </c>
      <c r="R420" s="140">
        <f>Q420*H420</f>
        <v>0</v>
      </c>
      <c r="S420" s="140">
        <v>0</v>
      </c>
      <c r="T420" s="140">
        <f>S420*H420</f>
        <v>0</v>
      </c>
      <c r="U420" s="141" t="s">
        <v>19</v>
      </c>
      <c r="AR420" s="142" t="s">
        <v>143</v>
      </c>
      <c r="AT420" s="142" t="s">
        <v>138</v>
      </c>
      <c r="AU420" s="142" t="s">
        <v>87</v>
      </c>
      <c r="AY420" s="18" t="s">
        <v>135</v>
      </c>
      <c r="BE420" s="143">
        <f>IF(N420="základní",J420,0)</f>
        <v>0</v>
      </c>
      <c r="BF420" s="143">
        <f>IF(N420="snížená",J420,0)</f>
        <v>0</v>
      </c>
      <c r="BG420" s="143">
        <f>IF(N420="zákl. přenesená",J420,0)</f>
        <v>0</v>
      </c>
      <c r="BH420" s="143">
        <f>IF(N420="sníž. přenesená",J420,0)</f>
        <v>0</v>
      </c>
      <c r="BI420" s="143">
        <f>IF(N420="nulová",J420,0)</f>
        <v>0</v>
      </c>
      <c r="BJ420" s="18" t="s">
        <v>87</v>
      </c>
      <c r="BK420" s="143">
        <f>ROUND(I420*H420,2)</f>
        <v>0</v>
      </c>
      <c r="BL420" s="18" t="s">
        <v>143</v>
      </c>
      <c r="BM420" s="142" t="s">
        <v>474</v>
      </c>
    </row>
    <row r="421" spans="2:65" s="1" customFormat="1" ht="11.25">
      <c r="B421" s="33"/>
      <c r="D421" s="144" t="s">
        <v>145</v>
      </c>
      <c r="F421" s="145" t="s">
        <v>475</v>
      </c>
      <c r="I421" s="146"/>
      <c r="L421" s="33"/>
      <c r="M421" s="147"/>
      <c r="U421" s="54"/>
      <c r="AT421" s="18" t="s">
        <v>145</v>
      </c>
      <c r="AU421" s="18" t="s">
        <v>87</v>
      </c>
    </row>
    <row r="422" spans="2:65" s="1" customFormat="1" ht="16.5" customHeight="1">
      <c r="B422" s="33"/>
      <c r="C422" s="131" t="s">
        <v>476</v>
      </c>
      <c r="D422" s="131" t="s">
        <v>138</v>
      </c>
      <c r="E422" s="132" t="s">
        <v>477</v>
      </c>
      <c r="F422" s="133" t="s">
        <v>478</v>
      </c>
      <c r="G422" s="134" t="s">
        <v>141</v>
      </c>
      <c r="H422" s="135">
        <v>2953.2</v>
      </c>
      <c r="I422" s="136"/>
      <c r="J422" s="137">
        <f>ROUND(I422*H422,2)</f>
        <v>0</v>
      </c>
      <c r="K422" s="133" t="s">
        <v>19</v>
      </c>
      <c r="L422" s="33"/>
      <c r="M422" s="138" t="s">
        <v>19</v>
      </c>
      <c r="N422" s="139" t="s">
        <v>46</v>
      </c>
      <c r="P422" s="140">
        <f>O422*H422</f>
        <v>0</v>
      </c>
      <c r="Q422" s="140">
        <v>0</v>
      </c>
      <c r="R422" s="140">
        <f>Q422*H422</f>
        <v>0</v>
      </c>
      <c r="S422" s="140">
        <v>0</v>
      </c>
      <c r="T422" s="140">
        <f>S422*H422</f>
        <v>0</v>
      </c>
      <c r="U422" s="141" t="s">
        <v>19</v>
      </c>
      <c r="AR422" s="142" t="s">
        <v>143</v>
      </c>
      <c r="AT422" s="142" t="s">
        <v>138</v>
      </c>
      <c r="AU422" s="142" t="s">
        <v>87</v>
      </c>
      <c r="AY422" s="18" t="s">
        <v>135</v>
      </c>
      <c r="BE422" s="143">
        <f>IF(N422="základní",J422,0)</f>
        <v>0</v>
      </c>
      <c r="BF422" s="143">
        <f>IF(N422="snížená",J422,0)</f>
        <v>0</v>
      </c>
      <c r="BG422" s="143">
        <f>IF(N422="zákl. přenesená",J422,0)</f>
        <v>0</v>
      </c>
      <c r="BH422" s="143">
        <f>IF(N422="sníž. přenesená",J422,0)</f>
        <v>0</v>
      </c>
      <c r="BI422" s="143">
        <f>IF(N422="nulová",J422,0)</f>
        <v>0</v>
      </c>
      <c r="BJ422" s="18" t="s">
        <v>87</v>
      </c>
      <c r="BK422" s="143">
        <f>ROUND(I422*H422,2)</f>
        <v>0</v>
      </c>
      <c r="BL422" s="18" t="s">
        <v>143</v>
      </c>
      <c r="BM422" s="142" t="s">
        <v>479</v>
      </c>
    </row>
    <row r="423" spans="2:65" s="1" customFormat="1" ht="16.5" customHeight="1">
      <c r="B423" s="33"/>
      <c r="C423" s="131" t="s">
        <v>480</v>
      </c>
      <c r="D423" s="131" t="s">
        <v>138</v>
      </c>
      <c r="E423" s="132" t="s">
        <v>481</v>
      </c>
      <c r="F423" s="133" t="s">
        <v>482</v>
      </c>
      <c r="G423" s="134" t="s">
        <v>141</v>
      </c>
      <c r="H423" s="135">
        <v>2953.2</v>
      </c>
      <c r="I423" s="136"/>
      <c r="J423" s="137">
        <f>ROUND(I423*H423,2)</f>
        <v>0</v>
      </c>
      <c r="K423" s="133" t="s">
        <v>142</v>
      </c>
      <c r="L423" s="33"/>
      <c r="M423" s="138" t="s">
        <v>19</v>
      </c>
      <c r="N423" s="139" t="s">
        <v>46</v>
      </c>
      <c r="P423" s="140">
        <f>O423*H423</f>
        <v>0</v>
      </c>
      <c r="Q423" s="140">
        <v>0</v>
      </c>
      <c r="R423" s="140">
        <f>Q423*H423</f>
        <v>0</v>
      </c>
      <c r="S423" s="140">
        <v>0</v>
      </c>
      <c r="T423" s="140">
        <f>S423*H423</f>
        <v>0</v>
      </c>
      <c r="U423" s="141" t="s">
        <v>19</v>
      </c>
      <c r="AR423" s="142" t="s">
        <v>143</v>
      </c>
      <c r="AT423" s="142" t="s">
        <v>138</v>
      </c>
      <c r="AU423" s="142" t="s">
        <v>87</v>
      </c>
      <c r="AY423" s="18" t="s">
        <v>135</v>
      </c>
      <c r="BE423" s="143">
        <f>IF(N423="základní",J423,0)</f>
        <v>0</v>
      </c>
      <c r="BF423" s="143">
        <f>IF(N423="snížená",J423,0)</f>
        <v>0</v>
      </c>
      <c r="BG423" s="143">
        <f>IF(N423="zákl. přenesená",J423,0)</f>
        <v>0</v>
      </c>
      <c r="BH423" s="143">
        <f>IF(N423="sníž. přenesená",J423,0)</f>
        <v>0</v>
      </c>
      <c r="BI423" s="143">
        <f>IF(N423="nulová",J423,0)</f>
        <v>0</v>
      </c>
      <c r="BJ423" s="18" t="s">
        <v>87</v>
      </c>
      <c r="BK423" s="143">
        <f>ROUND(I423*H423,2)</f>
        <v>0</v>
      </c>
      <c r="BL423" s="18" t="s">
        <v>143</v>
      </c>
      <c r="BM423" s="142" t="s">
        <v>483</v>
      </c>
    </row>
    <row r="424" spans="2:65" s="1" customFormat="1" ht="11.25">
      <c r="B424" s="33"/>
      <c r="D424" s="144" t="s">
        <v>145</v>
      </c>
      <c r="F424" s="145" t="s">
        <v>484</v>
      </c>
      <c r="I424" s="146"/>
      <c r="L424" s="33"/>
      <c r="M424" s="147"/>
      <c r="U424" s="54"/>
      <c r="AT424" s="18" t="s">
        <v>145</v>
      </c>
      <c r="AU424" s="18" t="s">
        <v>87</v>
      </c>
    </row>
    <row r="425" spans="2:65" s="1" customFormat="1" ht="16.5" customHeight="1">
      <c r="B425" s="33"/>
      <c r="C425" s="131" t="s">
        <v>485</v>
      </c>
      <c r="D425" s="131" t="s">
        <v>138</v>
      </c>
      <c r="E425" s="132" t="s">
        <v>486</v>
      </c>
      <c r="F425" s="133" t="s">
        <v>487</v>
      </c>
      <c r="G425" s="134" t="s">
        <v>141</v>
      </c>
      <c r="H425" s="135">
        <v>265788</v>
      </c>
      <c r="I425" s="136"/>
      <c r="J425" s="137">
        <f>ROUND(I425*H425,2)</f>
        <v>0</v>
      </c>
      <c r="K425" s="133" t="s">
        <v>142</v>
      </c>
      <c r="L425" s="33"/>
      <c r="M425" s="138" t="s">
        <v>19</v>
      </c>
      <c r="N425" s="139" t="s">
        <v>46</v>
      </c>
      <c r="P425" s="140">
        <f>O425*H425</f>
        <v>0</v>
      </c>
      <c r="Q425" s="140">
        <v>0</v>
      </c>
      <c r="R425" s="140">
        <f>Q425*H425</f>
        <v>0</v>
      </c>
      <c r="S425" s="140">
        <v>0</v>
      </c>
      <c r="T425" s="140">
        <f>S425*H425</f>
        <v>0</v>
      </c>
      <c r="U425" s="141" t="s">
        <v>19</v>
      </c>
      <c r="AR425" s="142" t="s">
        <v>143</v>
      </c>
      <c r="AT425" s="142" t="s">
        <v>138</v>
      </c>
      <c r="AU425" s="142" t="s">
        <v>87</v>
      </c>
      <c r="AY425" s="18" t="s">
        <v>135</v>
      </c>
      <c r="BE425" s="143">
        <f>IF(N425="základní",J425,0)</f>
        <v>0</v>
      </c>
      <c r="BF425" s="143">
        <f>IF(N425="snížená",J425,0)</f>
        <v>0</v>
      </c>
      <c r="BG425" s="143">
        <f>IF(N425="zákl. přenesená",J425,0)</f>
        <v>0</v>
      </c>
      <c r="BH425" s="143">
        <f>IF(N425="sníž. přenesená",J425,0)</f>
        <v>0</v>
      </c>
      <c r="BI425" s="143">
        <f>IF(N425="nulová",J425,0)</f>
        <v>0</v>
      </c>
      <c r="BJ425" s="18" t="s">
        <v>87</v>
      </c>
      <c r="BK425" s="143">
        <f>ROUND(I425*H425,2)</f>
        <v>0</v>
      </c>
      <c r="BL425" s="18" t="s">
        <v>143</v>
      </c>
      <c r="BM425" s="142" t="s">
        <v>488</v>
      </c>
    </row>
    <row r="426" spans="2:65" s="1" customFormat="1" ht="11.25">
      <c r="B426" s="33"/>
      <c r="D426" s="144" t="s">
        <v>145</v>
      </c>
      <c r="F426" s="145" t="s">
        <v>489</v>
      </c>
      <c r="I426" s="146"/>
      <c r="L426" s="33"/>
      <c r="M426" s="147"/>
      <c r="U426" s="54"/>
      <c r="AT426" s="18" t="s">
        <v>145</v>
      </c>
      <c r="AU426" s="18" t="s">
        <v>87</v>
      </c>
    </row>
    <row r="427" spans="2:65" s="1" customFormat="1" ht="16.5" customHeight="1">
      <c r="B427" s="33"/>
      <c r="C427" s="131" t="s">
        <v>490</v>
      </c>
      <c r="D427" s="131" t="s">
        <v>138</v>
      </c>
      <c r="E427" s="132" t="s">
        <v>491</v>
      </c>
      <c r="F427" s="133" t="s">
        <v>492</v>
      </c>
      <c r="G427" s="134" t="s">
        <v>141</v>
      </c>
      <c r="H427" s="135">
        <v>2953.2</v>
      </c>
      <c r="I427" s="136"/>
      <c r="J427" s="137">
        <f>ROUND(I427*H427,2)</f>
        <v>0</v>
      </c>
      <c r="K427" s="133" t="s">
        <v>142</v>
      </c>
      <c r="L427" s="33"/>
      <c r="M427" s="138" t="s">
        <v>19</v>
      </c>
      <c r="N427" s="139" t="s">
        <v>46</v>
      </c>
      <c r="P427" s="140">
        <f>O427*H427</f>
        <v>0</v>
      </c>
      <c r="Q427" s="140">
        <v>0</v>
      </c>
      <c r="R427" s="140">
        <f>Q427*H427</f>
        <v>0</v>
      </c>
      <c r="S427" s="140">
        <v>0</v>
      </c>
      <c r="T427" s="140">
        <f>S427*H427</f>
        <v>0</v>
      </c>
      <c r="U427" s="141" t="s">
        <v>19</v>
      </c>
      <c r="AR427" s="142" t="s">
        <v>143</v>
      </c>
      <c r="AT427" s="142" t="s">
        <v>138</v>
      </c>
      <c r="AU427" s="142" t="s">
        <v>87</v>
      </c>
      <c r="AY427" s="18" t="s">
        <v>135</v>
      </c>
      <c r="BE427" s="143">
        <f>IF(N427="základní",J427,0)</f>
        <v>0</v>
      </c>
      <c r="BF427" s="143">
        <f>IF(N427="snížená",J427,0)</f>
        <v>0</v>
      </c>
      <c r="BG427" s="143">
        <f>IF(N427="zákl. přenesená",J427,0)</f>
        <v>0</v>
      </c>
      <c r="BH427" s="143">
        <f>IF(N427="sníž. přenesená",J427,0)</f>
        <v>0</v>
      </c>
      <c r="BI427" s="143">
        <f>IF(N427="nulová",J427,0)</f>
        <v>0</v>
      </c>
      <c r="BJ427" s="18" t="s">
        <v>87</v>
      </c>
      <c r="BK427" s="143">
        <f>ROUND(I427*H427,2)</f>
        <v>0</v>
      </c>
      <c r="BL427" s="18" t="s">
        <v>143</v>
      </c>
      <c r="BM427" s="142" t="s">
        <v>493</v>
      </c>
    </row>
    <row r="428" spans="2:65" s="1" customFormat="1" ht="11.25">
      <c r="B428" s="33"/>
      <c r="D428" s="144" t="s">
        <v>145</v>
      </c>
      <c r="F428" s="145" t="s">
        <v>494</v>
      </c>
      <c r="I428" s="146"/>
      <c r="L428" s="33"/>
      <c r="M428" s="147"/>
      <c r="U428" s="54"/>
      <c r="AT428" s="18" t="s">
        <v>145</v>
      </c>
      <c r="AU428" s="18" t="s">
        <v>87</v>
      </c>
    </row>
    <row r="429" spans="2:65" s="1" customFormat="1" ht="24.2" customHeight="1">
      <c r="B429" s="33"/>
      <c r="C429" s="131" t="s">
        <v>495</v>
      </c>
      <c r="D429" s="131" t="s">
        <v>138</v>
      </c>
      <c r="E429" s="132" t="s">
        <v>496</v>
      </c>
      <c r="F429" s="133" t="s">
        <v>497</v>
      </c>
      <c r="G429" s="134" t="s">
        <v>141</v>
      </c>
      <c r="H429" s="135">
        <v>185.226</v>
      </c>
      <c r="I429" s="136"/>
      <c r="J429" s="137">
        <f>ROUND(I429*H429,2)</f>
        <v>0</v>
      </c>
      <c r="K429" s="133" t="s">
        <v>142</v>
      </c>
      <c r="L429" s="33"/>
      <c r="M429" s="138" t="s">
        <v>19</v>
      </c>
      <c r="N429" s="139" t="s">
        <v>46</v>
      </c>
      <c r="P429" s="140">
        <f>O429*H429</f>
        <v>0</v>
      </c>
      <c r="Q429" s="140">
        <v>1.2999999999999999E-4</v>
      </c>
      <c r="R429" s="140">
        <f>Q429*H429</f>
        <v>2.4079379999999997E-2</v>
      </c>
      <c r="S429" s="140">
        <v>0</v>
      </c>
      <c r="T429" s="140">
        <f>S429*H429</f>
        <v>0</v>
      </c>
      <c r="U429" s="141" t="s">
        <v>19</v>
      </c>
      <c r="AR429" s="142" t="s">
        <v>143</v>
      </c>
      <c r="AT429" s="142" t="s">
        <v>138</v>
      </c>
      <c r="AU429" s="142" t="s">
        <v>87</v>
      </c>
      <c r="AY429" s="18" t="s">
        <v>135</v>
      </c>
      <c r="BE429" s="143">
        <f>IF(N429="základní",J429,0)</f>
        <v>0</v>
      </c>
      <c r="BF429" s="143">
        <f>IF(N429="snížená",J429,0)</f>
        <v>0</v>
      </c>
      <c r="BG429" s="143">
        <f>IF(N429="zákl. přenesená",J429,0)</f>
        <v>0</v>
      </c>
      <c r="BH429" s="143">
        <f>IF(N429="sníž. přenesená",J429,0)</f>
        <v>0</v>
      </c>
      <c r="BI429" s="143">
        <f>IF(N429="nulová",J429,0)</f>
        <v>0</v>
      </c>
      <c r="BJ429" s="18" t="s">
        <v>87</v>
      </c>
      <c r="BK429" s="143">
        <f>ROUND(I429*H429,2)</f>
        <v>0</v>
      </c>
      <c r="BL429" s="18" t="s">
        <v>143</v>
      </c>
      <c r="BM429" s="142" t="s">
        <v>498</v>
      </c>
    </row>
    <row r="430" spans="2:65" s="1" customFormat="1" ht="11.25">
      <c r="B430" s="33"/>
      <c r="D430" s="144" t="s">
        <v>145</v>
      </c>
      <c r="F430" s="145" t="s">
        <v>499</v>
      </c>
      <c r="I430" s="146"/>
      <c r="L430" s="33"/>
      <c r="M430" s="147"/>
      <c r="U430" s="54"/>
      <c r="AT430" s="18" t="s">
        <v>145</v>
      </c>
      <c r="AU430" s="18" t="s">
        <v>87</v>
      </c>
    </row>
    <row r="431" spans="2:65" s="13" customFormat="1" ht="11.25">
      <c r="B431" s="155"/>
      <c r="D431" s="149" t="s">
        <v>147</v>
      </c>
      <c r="E431" s="156" t="s">
        <v>19</v>
      </c>
      <c r="F431" s="157" t="s">
        <v>294</v>
      </c>
      <c r="H431" s="158">
        <v>180.4</v>
      </c>
      <c r="I431" s="159"/>
      <c r="L431" s="155"/>
      <c r="M431" s="160"/>
      <c r="U431" s="161"/>
      <c r="AT431" s="156" t="s">
        <v>147</v>
      </c>
      <c r="AU431" s="156" t="s">
        <v>87</v>
      </c>
      <c r="AV431" s="13" t="s">
        <v>87</v>
      </c>
      <c r="AW431" s="13" t="s">
        <v>35</v>
      </c>
      <c r="AX431" s="13" t="s">
        <v>74</v>
      </c>
      <c r="AY431" s="156" t="s">
        <v>135</v>
      </c>
    </row>
    <row r="432" spans="2:65" s="13" customFormat="1" ht="11.25">
      <c r="B432" s="155"/>
      <c r="D432" s="149" t="s">
        <v>147</v>
      </c>
      <c r="E432" s="156" t="s">
        <v>19</v>
      </c>
      <c r="F432" s="157" t="s">
        <v>500</v>
      </c>
      <c r="H432" s="158">
        <v>4.8259999999999996</v>
      </c>
      <c r="I432" s="159"/>
      <c r="L432" s="155"/>
      <c r="M432" s="160"/>
      <c r="U432" s="161"/>
      <c r="AT432" s="156" t="s">
        <v>147</v>
      </c>
      <c r="AU432" s="156" t="s">
        <v>87</v>
      </c>
      <c r="AV432" s="13" t="s">
        <v>87</v>
      </c>
      <c r="AW432" s="13" t="s">
        <v>35</v>
      </c>
      <c r="AX432" s="13" t="s">
        <v>74</v>
      </c>
      <c r="AY432" s="156" t="s">
        <v>135</v>
      </c>
    </row>
    <row r="433" spans="2:65" s="15" customFormat="1" ht="11.25">
      <c r="B433" s="169"/>
      <c r="D433" s="149" t="s">
        <v>147</v>
      </c>
      <c r="E433" s="170" t="s">
        <v>19</v>
      </c>
      <c r="F433" s="171" t="s">
        <v>162</v>
      </c>
      <c r="H433" s="172">
        <v>185.226</v>
      </c>
      <c r="I433" s="173"/>
      <c r="L433" s="169"/>
      <c r="M433" s="174"/>
      <c r="U433" s="175"/>
      <c r="AT433" s="170" t="s">
        <v>147</v>
      </c>
      <c r="AU433" s="170" t="s">
        <v>87</v>
      </c>
      <c r="AV433" s="15" t="s">
        <v>143</v>
      </c>
      <c r="AW433" s="15" t="s">
        <v>35</v>
      </c>
      <c r="AX433" s="15" t="s">
        <v>81</v>
      </c>
      <c r="AY433" s="170" t="s">
        <v>135</v>
      </c>
    </row>
    <row r="434" spans="2:65" s="1" customFormat="1" ht="24.2" customHeight="1">
      <c r="B434" s="33"/>
      <c r="C434" s="131" t="s">
        <v>501</v>
      </c>
      <c r="D434" s="131" t="s">
        <v>138</v>
      </c>
      <c r="E434" s="132" t="s">
        <v>502</v>
      </c>
      <c r="F434" s="133" t="s">
        <v>503</v>
      </c>
      <c r="G434" s="134" t="s">
        <v>141</v>
      </c>
      <c r="H434" s="135">
        <v>213.4</v>
      </c>
      <c r="I434" s="136"/>
      <c r="J434" s="137">
        <f>ROUND(I434*H434,2)</f>
        <v>0</v>
      </c>
      <c r="K434" s="133" t="s">
        <v>142</v>
      </c>
      <c r="L434" s="33"/>
      <c r="M434" s="138" t="s">
        <v>19</v>
      </c>
      <c r="N434" s="139" t="s">
        <v>46</v>
      </c>
      <c r="P434" s="140">
        <f>O434*H434</f>
        <v>0</v>
      </c>
      <c r="Q434" s="140">
        <v>0</v>
      </c>
      <c r="R434" s="140">
        <f>Q434*H434</f>
        <v>0</v>
      </c>
      <c r="S434" s="140">
        <v>3.5000000000000003E-2</v>
      </c>
      <c r="T434" s="140">
        <f>S434*H434</f>
        <v>7.4690000000000012</v>
      </c>
      <c r="U434" s="141" t="s">
        <v>19</v>
      </c>
      <c r="AR434" s="142" t="s">
        <v>143</v>
      </c>
      <c r="AT434" s="142" t="s">
        <v>138</v>
      </c>
      <c r="AU434" s="142" t="s">
        <v>87</v>
      </c>
      <c r="AY434" s="18" t="s">
        <v>135</v>
      </c>
      <c r="BE434" s="143">
        <f>IF(N434="základní",J434,0)</f>
        <v>0</v>
      </c>
      <c r="BF434" s="143">
        <f>IF(N434="snížená",J434,0)</f>
        <v>0</v>
      </c>
      <c r="BG434" s="143">
        <f>IF(N434="zákl. přenesená",J434,0)</f>
        <v>0</v>
      </c>
      <c r="BH434" s="143">
        <f>IF(N434="sníž. přenesená",J434,0)</f>
        <v>0</v>
      </c>
      <c r="BI434" s="143">
        <f>IF(N434="nulová",J434,0)</f>
        <v>0</v>
      </c>
      <c r="BJ434" s="18" t="s">
        <v>87</v>
      </c>
      <c r="BK434" s="143">
        <f>ROUND(I434*H434,2)</f>
        <v>0</v>
      </c>
      <c r="BL434" s="18" t="s">
        <v>143</v>
      </c>
      <c r="BM434" s="142" t="s">
        <v>504</v>
      </c>
    </row>
    <row r="435" spans="2:65" s="1" customFormat="1" ht="11.25">
      <c r="B435" s="33"/>
      <c r="D435" s="144" t="s">
        <v>145</v>
      </c>
      <c r="F435" s="145" t="s">
        <v>505</v>
      </c>
      <c r="I435" s="146"/>
      <c r="L435" s="33"/>
      <c r="M435" s="147"/>
      <c r="U435" s="54"/>
      <c r="AT435" s="18" t="s">
        <v>145</v>
      </c>
      <c r="AU435" s="18" t="s">
        <v>87</v>
      </c>
    </row>
    <row r="436" spans="2:65" s="12" customFormat="1" ht="11.25">
      <c r="B436" s="148"/>
      <c r="D436" s="149" t="s">
        <v>147</v>
      </c>
      <c r="E436" s="150" t="s">
        <v>19</v>
      </c>
      <c r="F436" s="151" t="s">
        <v>506</v>
      </c>
      <c r="H436" s="150" t="s">
        <v>19</v>
      </c>
      <c r="I436" s="152"/>
      <c r="L436" s="148"/>
      <c r="M436" s="153"/>
      <c r="U436" s="154"/>
      <c r="AT436" s="150" t="s">
        <v>147</v>
      </c>
      <c r="AU436" s="150" t="s">
        <v>87</v>
      </c>
      <c r="AV436" s="12" t="s">
        <v>81</v>
      </c>
      <c r="AW436" s="12" t="s">
        <v>35</v>
      </c>
      <c r="AX436" s="12" t="s">
        <v>74</v>
      </c>
      <c r="AY436" s="150" t="s">
        <v>135</v>
      </c>
    </row>
    <row r="437" spans="2:65" s="13" customFormat="1" ht="11.25">
      <c r="B437" s="155"/>
      <c r="D437" s="149" t="s">
        <v>147</v>
      </c>
      <c r="E437" s="156" t="s">
        <v>19</v>
      </c>
      <c r="F437" s="157" t="s">
        <v>507</v>
      </c>
      <c r="H437" s="158">
        <v>19.399999999999999</v>
      </c>
      <c r="I437" s="159"/>
      <c r="L437" s="155"/>
      <c r="M437" s="160"/>
      <c r="U437" s="161"/>
      <c r="AT437" s="156" t="s">
        <v>147</v>
      </c>
      <c r="AU437" s="156" t="s">
        <v>87</v>
      </c>
      <c r="AV437" s="13" t="s">
        <v>87</v>
      </c>
      <c r="AW437" s="13" t="s">
        <v>35</v>
      </c>
      <c r="AX437" s="13" t="s">
        <v>74</v>
      </c>
      <c r="AY437" s="156" t="s">
        <v>135</v>
      </c>
    </row>
    <row r="438" spans="2:65" s="13" customFormat="1" ht="11.25">
      <c r="B438" s="155"/>
      <c r="D438" s="149" t="s">
        <v>147</v>
      </c>
      <c r="E438" s="156" t="s">
        <v>19</v>
      </c>
      <c r="F438" s="157" t="s">
        <v>508</v>
      </c>
      <c r="H438" s="158">
        <v>194</v>
      </c>
      <c r="I438" s="159"/>
      <c r="L438" s="155"/>
      <c r="M438" s="160"/>
      <c r="U438" s="161"/>
      <c r="AT438" s="156" t="s">
        <v>147</v>
      </c>
      <c r="AU438" s="156" t="s">
        <v>87</v>
      </c>
      <c r="AV438" s="13" t="s">
        <v>87</v>
      </c>
      <c r="AW438" s="13" t="s">
        <v>35</v>
      </c>
      <c r="AX438" s="13" t="s">
        <v>74</v>
      </c>
      <c r="AY438" s="156" t="s">
        <v>135</v>
      </c>
    </row>
    <row r="439" spans="2:65" s="15" customFormat="1" ht="11.25">
      <c r="B439" s="169"/>
      <c r="D439" s="149" t="s">
        <v>147</v>
      </c>
      <c r="E439" s="170" t="s">
        <v>19</v>
      </c>
      <c r="F439" s="171" t="s">
        <v>162</v>
      </c>
      <c r="H439" s="172">
        <v>213.4</v>
      </c>
      <c r="I439" s="173"/>
      <c r="L439" s="169"/>
      <c r="M439" s="174"/>
      <c r="U439" s="175"/>
      <c r="AT439" s="170" t="s">
        <v>147</v>
      </c>
      <c r="AU439" s="170" t="s">
        <v>87</v>
      </c>
      <c r="AV439" s="15" t="s">
        <v>143</v>
      </c>
      <c r="AW439" s="15" t="s">
        <v>35</v>
      </c>
      <c r="AX439" s="15" t="s">
        <v>81</v>
      </c>
      <c r="AY439" s="170" t="s">
        <v>135</v>
      </c>
    </row>
    <row r="440" spans="2:65" s="1" customFormat="1" ht="16.5" customHeight="1">
      <c r="B440" s="33"/>
      <c r="C440" s="131" t="s">
        <v>509</v>
      </c>
      <c r="D440" s="131" t="s">
        <v>138</v>
      </c>
      <c r="E440" s="132" t="s">
        <v>510</v>
      </c>
      <c r="F440" s="133" t="s">
        <v>511</v>
      </c>
      <c r="G440" s="134" t="s">
        <v>344</v>
      </c>
      <c r="H440" s="135">
        <v>17.071999999999999</v>
      </c>
      <c r="I440" s="136"/>
      <c r="J440" s="137">
        <f>ROUND(I440*H440,2)</f>
        <v>0</v>
      </c>
      <c r="K440" s="133" t="s">
        <v>142</v>
      </c>
      <c r="L440" s="33"/>
      <c r="M440" s="138" t="s">
        <v>19</v>
      </c>
      <c r="N440" s="139" t="s">
        <v>46</v>
      </c>
      <c r="P440" s="140">
        <f>O440*H440</f>
        <v>0</v>
      </c>
      <c r="Q440" s="140">
        <v>0</v>
      </c>
      <c r="R440" s="140">
        <f>Q440*H440</f>
        <v>0</v>
      </c>
      <c r="S440" s="140">
        <v>2.2000000000000002</v>
      </c>
      <c r="T440" s="140">
        <f>S440*H440</f>
        <v>37.558399999999999</v>
      </c>
      <c r="U440" s="141" t="s">
        <v>19</v>
      </c>
      <c r="AR440" s="142" t="s">
        <v>143</v>
      </c>
      <c r="AT440" s="142" t="s">
        <v>138</v>
      </c>
      <c r="AU440" s="142" t="s">
        <v>87</v>
      </c>
      <c r="AY440" s="18" t="s">
        <v>135</v>
      </c>
      <c r="BE440" s="143">
        <f>IF(N440="základní",J440,0)</f>
        <v>0</v>
      </c>
      <c r="BF440" s="143">
        <f>IF(N440="snížená",J440,0)</f>
        <v>0</v>
      </c>
      <c r="BG440" s="143">
        <f>IF(N440="zákl. přenesená",J440,0)</f>
        <v>0</v>
      </c>
      <c r="BH440" s="143">
        <f>IF(N440="sníž. přenesená",J440,0)</f>
        <v>0</v>
      </c>
      <c r="BI440" s="143">
        <f>IF(N440="nulová",J440,0)</f>
        <v>0</v>
      </c>
      <c r="BJ440" s="18" t="s">
        <v>87</v>
      </c>
      <c r="BK440" s="143">
        <f>ROUND(I440*H440,2)</f>
        <v>0</v>
      </c>
      <c r="BL440" s="18" t="s">
        <v>143</v>
      </c>
      <c r="BM440" s="142" t="s">
        <v>512</v>
      </c>
    </row>
    <row r="441" spans="2:65" s="1" customFormat="1" ht="11.25">
      <c r="B441" s="33"/>
      <c r="D441" s="144" t="s">
        <v>145</v>
      </c>
      <c r="F441" s="145" t="s">
        <v>513</v>
      </c>
      <c r="I441" s="146"/>
      <c r="L441" s="33"/>
      <c r="M441" s="147"/>
      <c r="U441" s="54"/>
      <c r="AT441" s="18" t="s">
        <v>145</v>
      </c>
      <c r="AU441" s="18" t="s">
        <v>87</v>
      </c>
    </row>
    <row r="442" spans="2:65" s="12" customFormat="1" ht="11.25">
      <c r="B442" s="148"/>
      <c r="D442" s="149" t="s">
        <v>147</v>
      </c>
      <c r="E442" s="150" t="s">
        <v>19</v>
      </c>
      <c r="F442" s="151" t="s">
        <v>514</v>
      </c>
      <c r="H442" s="150" t="s">
        <v>19</v>
      </c>
      <c r="I442" s="152"/>
      <c r="L442" s="148"/>
      <c r="M442" s="153"/>
      <c r="U442" s="154"/>
      <c r="AT442" s="150" t="s">
        <v>147</v>
      </c>
      <c r="AU442" s="150" t="s">
        <v>87</v>
      </c>
      <c r="AV442" s="12" t="s">
        <v>81</v>
      </c>
      <c r="AW442" s="12" t="s">
        <v>35</v>
      </c>
      <c r="AX442" s="12" t="s">
        <v>74</v>
      </c>
      <c r="AY442" s="150" t="s">
        <v>135</v>
      </c>
    </row>
    <row r="443" spans="2:65" s="13" customFormat="1" ht="11.25">
      <c r="B443" s="155"/>
      <c r="D443" s="149" t="s">
        <v>147</v>
      </c>
      <c r="E443" s="156" t="s">
        <v>19</v>
      </c>
      <c r="F443" s="157" t="s">
        <v>515</v>
      </c>
      <c r="H443" s="158">
        <v>1.552</v>
      </c>
      <c r="I443" s="159"/>
      <c r="L443" s="155"/>
      <c r="M443" s="160"/>
      <c r="U443" s="161"/>
      <c r="AT443" s="156" t="s">
        <v>147</v>
      </c>
      <c r="AU443" s="156" t="s">
        <v>87</v>
      </c>
      <c r="AV443" s="13" t="s">
        <v>87</v>
      </c>
      <c r="AW443" s="13" t="s">
        <v>35</v>
      </c>
      <c r="AX443" s="13" t="s">
        <v>74</v>
      </c>
      <c r="AY443" s="156" t="s">
        <v>135</v>
      </c>
    </row>
    <row r="444" spans="2:65" s="13" customFormat="1" ht="11.25">
      <c r="B444" s="155"/>
      <c r="D444" s="149" t="s">
        <v>147</v>
      </c>
      <c r="E444" s="156" t="s">
        <v>19</v>
      </c>
      <c r="F444" s="157" t="s">
        <v>516</v>
      </c>
      <c r="H444" s="158">
        <v>15.52</v>
      </c>
      <c r="I444" s="159"/>
      <c r="L444" s="155"/>
      <c r="M444" s="160"/>
      <c r="U444" s="161"/>
      <c r="AT444" s="156" t="s">
        <v>147</v>
      </c>
      <c r="AU444" s="156" t="s">
        <v>87</v>
      </c>
      <c r="AV444" s="13" t="s">
        <v>87</v>
      </c>
      <c r="AW444" s="13" t="s">
        <v>35</v>
      </c>
      <c r="AX444" s="13" t="s">
        <v>74</v>
      </c>
      <c r="AY444" s="156" t="s">
        <v>135</v>
      </c>
    </row>
    <row r="445" spans="2:65" s="15" customFormat="1" ht="11.25">
      <c r="B445" s="169"/>
      <c r="D445" s="149" t="s">
        <v>147</v>
      </c>
      <c r="E445" s="170" t="s">
        <v>19</v>
      </c>
      <c r="F445" s="171" t="s">
        <v>162</v>
      </c>
      <c r="H445" s="172">
        <v>17.071999999999999</v>
      </c>
      <c r="I445" s="173"/>
      <c r="L445" s="169"/>
      <c r="M445" s="174"/>
      <c r="U445" s="175"/>
      <c r="AT445" s="170" t="s">
        <v>147</v>
      </c>
      <c r="AU445" s="170" t="s">
        <v>87</v>
      </c>
      <c r="AV445" s="15" t="s">
        <v>143</v>
      </c>
      <c r="AW445" s="15" t="s">
        <v>35</v>
      </c>
      <c r="AX445" s="15" t="s">
        <v>81</v>
      </c>
      <c r="AY445" s="170" t="s">
        <v>135</v>
      </c>
    </row>
    <row r="446" spans="2:65" s="1" customFormat="1" ht="24.2" customHeight="1">
      <c r="B446" s="33"/>
      <c r="C446" s="131" t="s">
        <v>517</v>
      </c>
      <c r="D446" s="131" t="s">
        <v>138</v>
      </c>
      <c r="E446" s="132" t="s">
        <v>518</v>
      </c>
      <c r="F446" s="133" t="s">
        <v>519</v>
      </c>
      <c r="G446" s="134" t="s">
        <v>141</v>
      </c>
      <c r="H446" s="135">
        <v>3.75</v>
      </c>
      <c r="I446" s="136"/>
      <c r="J446" s="137">
        <f>ROUND(I446*H446,2)</f>
        <v>0</v>
      </c>
      <c r="K446" s="133" t="s">
        <v>142</v>
      </c>
      <c r="L446" s="33"/>
      <c r="M446" s="138" t="s">
        <v>19</v>
      </c>
      <c r="N446" s="139" t="s">
        <v>46</v>
      </c>
      <c r="P446" s="140">
        <f>O446*H446</f>
        <v>0</v>
      </c>
      <c r="Q446" s="140">
        <v>0</v>
      </c>
      <c r="R446" s="140">
        <f>Q446*H446</f>
        <v>0</v>
      </c>
      <c r="S446" s="140">
        <v>6.5000000000000002E-2</v>
      </c>
      <c r="T446" s="140">
        <f>S446*H446</f>
        <v>0.24375000000000002</v>
      </c>
      <c r="U446" s="141" t="s">
        <v>19</v>
      </c>
      <c r="AR446" s="142" t="s">
        <v>143</v>
      </c>
      <c r="AT446" s="142" t="s">
        <v>138</v>
      </c>
      <c r="AU446" s="142" t="s">
        <v>87</v>
      </c>
      <c r="AY446" s="18" t="s">
        <v>135</v>
      </c>
      <c r="BE446" s="143">
        <f>IF(N446="základní",J446,0)</f>
        <v>0</v>
      </c>
      <c r="BF446" s="143">
        <f>IF(N446="snížená",J446,0)</f>
        <v>0</v>
      </c>
      <c r="BG446" s="143">
        <f>IF(N446="zákl. přenesená",J446,0)</f>
        <v>0</v>
      </c>
      <c r="BH446" s="143">
        <f>IF(N446="sníž. přenesená",J446,0)</f>
        <v>0</v>
      </c>
      <c r="BI446" s="143">
        <f>IF(N446="nulová",J446,0)</f>
        <v>0</v>
      </c>
      <c r="BJ446" s="18" t="s">
        <v>87</v>
      </c>
      <c r="BK446" s="143">
        <f>ROUND(I446*H446,2)</f>
        <v>0</v>
      </c>
      <c r="BL446" s="18" t="s">
        <v>143</v>
      </c>
      <c r="BM446" s="142" t="s">
        <v>520</v>
      </c>
    </row>
    <row r="447" spans="2:65" s="1" customFormat="1" ht="11.25">
      <c r="B447" s="33"/>
      <c r="D447" s="144" t="s">
        <v>145</v>
      </c>
      <c r="F447" s="145" t="s">
        <v>521</v>
      </c>
      <c r="I447" s="146"/>
      <c r="L447" s="33"/>
      <c r="M447" s="147"/>
      <c r="U447" s="54"/>
      <c r="AT447" s="18" t="s">
        <v>145</v>
      </c>
      <c r="AU447" s="18" t="s">
        <v>87</v>
      </c>
    </row>
    <row r="448" spans="2:65" s="12" customFormat="1" ht="11.25">
      <c r="B448" s="148"/>
      <c r="D448" s="149" t="s">
        <v>147</v>
      </c>
      <c r="E448" s="150" t="s">
        <v>19</v>
      </c>
      <c r="F448" s="151" t="s">
        <v>522</v>
      </c>
      <c r="H448" s="150" t="s">
        <v>19</v>
      </c>
      <c r="I448" s="152"/>
      <c r="L448" s="148"/>
      <c r="M448" s="153"/>
      <c r="U448" s="154"/>
      <c r="AT448" s="150" t="s">
        <v>147</v>
      </c>
      <c r="AU448" s="150" t="s">
        <v>87</v>
      </c>
      <c r="AV448" s="12" t="s">
        <v>81</v>
      </c>
      <c r="AW448" s="12" t="s">
        <v>35</v>
      </c>
      <c r="AX448" s="12" t="s">
        <v>74</v>
      </c>
      <c r="AY448" s="150" t="s">
        <v>135</v>
      </c>
    </row>
    <row r="449" spans="2:65" s="13" customFormat="1" ht="11.25">
      <c r="B449" s="155"/>
      <c r="D449" s="149" t="s">
        <v>147</v>
      </c>
      <c r="E449" s="156" t="s">
        <v>19</v>
      </c>
      <c r="F449" s="157" t="s">
        <v>523</v>
      </c>
      <c r="H449" s="158">
        <v>0.75</v>
      </c>
      <c r="I449" s="159"/>
      <c r="L449" s="155"/>
      <c r="M449" s="160"/>
      <c r="U449" s="161"/>
      <c r="AT449" s="156" t="s">
        <v>147</v>
      </c>
      <c r="AU449" s="156" t="s">
        <v>87</v>
      </c>
      <c r="AV449" s="13" t="s">
        <v>87</v>
      </c>
      <c r="AW449" s="13" t="s">
        <v>35</v>
      </c>
      <c r="AX449" s="13" t="s">
        <v>74</v>
      </c>
      <c r="AY449" s="156" t="s">
        <v>135</v>
      </c>
    </row>
    <row r="450" spans="2:65" s="12" customFormat="1" ht="11.25">
      <c r="B450" s="148"/>
      <c r="D450" s="149" t="s">
        <v>147</v>
      </c>
      <c r="E450" s="150" t="s">
        <v>19</v>
      </c>
      <c r="F450" s="151" t="s">
        <v>524</v>
      </c>
      <c r="H450" s="150" t="s">
        <v>19</v>
      </c>
      <c r="I450" s="152"/>
      <c r="L450" s="148"/>
      <c r="M450" s="153"/>
      <c r="U450" s="154"/>
      <c r="AT450" s="150" t="s">
        <v>147</v>
      </c>
      <c r="AU450" s="150" t="s">
        <v>87</v>
      </c>
      <c r="AV450" s="12" t="s">
        <v>81</v>
      </c>
      <c r="AW450" s="12" t="s">
        <v>35</v>
      </c>
      <c r="AX450" s="12" t="s">
        <v>74</v>
      </c>
      <c r="AY450" s="150" t="s">
        <v>135</v>
      </c>
    </row>
    <row r="451" spans="2:65" s="13" customFormat="1" ht="11.25">
      <c r="B451" s="155"/>
      <c r="D451" s="149" t="s">
        <v>147</v>
      </c>
      <c r="E451" s="156" t="s">
        <v>19</v>
      </c>
      <c r="F451" s="157" t="s">
        <v>525</v>
      </c>
      <c r="H451" s="158">
        <v>3</v>
      </c>
      <c r="I451" s="159"/>
      <c r="L451" s="155"/>
      <c r="M451" s="160"/>
      <c r="U451" s="161"/>
      <c r="AT451" s="156" t="s">
        <v>147</v>
      </c>
      <c r="AU451" s="156" t="s">
        <v>87</v>
      </c>
      <c r="AV451" s="13" t="s">
        <v>87</v>
      </c>
      <c r="AW451" s="13" t="s">
        <v>35</v>
      </c>
      <c r="AX451" s="13" t="s">
        <v>74</v>
      </c>
      <c r="AY451" s="156" t="s">
        <v>135</v>
      </c>
    </row>
    <row r="452" spans="2:65" s="15" customFormat="1" ht="11.25">
      <c r="B452" s="169"/>
      <c r="D452" s="149" t="s">
        <v>147</v>
      </c>
      <c r="E452" s="170" t="s">
        <v>19</v>
      </c>
      <c r="F452" s="171" t="s">
        <v>162</v>
      </c>
      <c r="H452" s="172">
        <v>3.75</v>
      </c>
      <c r="I452" s="173"/>
      <c r="L452" s="169"/>
      <c r="M452" s="174"/>
      <c r="U452" s="175"/>
      <c r="AT452" s="170" t="s">
        <v>147</v>
      </c>
      <c r="AU452" s="170" t="s">
        <v>87</v>
      </c>
      <c r="AV452" s="15" t="s">
        <v>143</v>
      </c>
      <c r="AW452" s="15" t="s">
        <v>35</v>
      </c>
      <c r="AX452" s="15" t="s">
        <v>81</v>
      </c>
      <c r="AY452" s="170" t="s">
        <v>135</v>
      </c>
    </row>
    <row r="453" spans="2:65" s="1" customFormat="1" ht="24.2" customHeight="1">
      <c r="B453" s="33"/>
      <c r="C453" s="131" t="s">
        <v>526</v>
      </c>
      <c r="D453" s="131" t="s">
        <v>138</v>
      </c>
      <c r="E453" s="132" t="s">
        <v>527</v>
      </c>
      <c r="F453" s="133" t="s">
        <v>528</v>
      </c>
      <c r="G453" s="134" t="s">
        <v>141</v>
      </c>
      <c r="H453" s="135">
        <v>11.25</v>
      </c>
      <c r="I453" s="136"/>
      <c r="J453" s="137">
        <f>ROUND(I453*H453,2)</f>
        <v>0</v>
      </c>
      <c r="K453" s="133" t="s">
        <v>142</v>
      </c>
      <c r="L453" s="33"/>
      <c r="M453" s="138" t="s">
        <v>19</v>
      </c>
      <c r="N453" s="139" t="s">
        <v>46</v>
      </c>
      <c r="P453" s="140">
        <f>O453*H453</f>
        <v>0</v>
      </c>
      <c r="Q453" s="140">
        <v>0</v>
      </c>
      <c r="R453" s="140">
        <f>Q453*H453</f>
        <v>0</v>
      </c>
      <c r="S453" s="140">
        <v>4.1000000000000002E-2</v>
      </c>
      <c r="T453" s="140">
        <f>S453*H453</f>
        <v>0.46124999999999999</v>
      </c>
      <c r="U453" s="141" t="s">
        <v>19</v>
      </c>
      <c r="AR453" s="142" t="s">
        <v>143</v>
      </c>
      <c r="AT453" s="142" t="s">
        <v>138</v>
      </c>
      <c r="AU453" s="142" t="s">
        <v>87</v>
      </c>
      <c r="AY453" s="18" t="s">
        <v>135</v>
      </c>
      <c r="BE453" s="143">
        <f>IF(N453="základní",J453,0)</f>
        <v>0</v>
      </c>
      <c r="BF453" s="143">
        <f>IF(N453="snížená",J453,0)</f>
        <v>0</v>
      </c>
      <c r="BG453" s="143">
        <f>IF(N453="zákl. přenesená",J453,0)</f>
        <v>0</v>
      </c>
      <c r="BH453" s="143">
        <f>IF(N453="sníž. přenesená",J453,0)</f>
        <v>0</v>
      </c>
      <c r="BI453" s="143">
        <f>IF(N453="nulová",J453,0)</f>
        <v>0</v>
      </c>
      <c r="BJ453" s="18" t="s">
        <v>87</v>
      </c>
      <c r="BK453" s="143">
        <f>ROUND(I453*H453,2)</f>
        <v>0</v>
      </c>
      <c r="BL453" s="18" t="s">
        <v>143</v>
      </c>
      <c r="BM453" s="142" t="s">
        <v>529</v>
      </c>
    </row>
    <row r="454" spans="2:65" s="1" customFormat="1" ht="11.25">
      <c r="B454" s="33"/>
      <c r="D454" s="144" t="s">
        <v>145</v>
      </c>
      <c r="F454" s="145" t="s">
        <v>530</v>
      </c>
      <c r="I454" s="146"/>
      <c r="L454" s="33"/>
      <c r="M454" s="147"/>
      <c r="U454" s="54"/>
      <c r="AT454" s="18" t="s">
        <v>145</v>
      </c>
      <c r="AU454" s="18" t="s">
        <v>87</v>
      </c>
    </row>
    <row r="455" spans="2:65" s="12" customFormat="1" ht="11.25">
      <c r="B455" s="148"/>
      <c r="D455" s="149" t="s">
        <v>147</v>
      </c>
      <c r="E455" s="150" t="s">
        <v>19</v>
      </c>
      <c r="F455" s="151" t="s">
        <v>531</v>
      </c>
      <c r="H455" s="150" t="s">
        <v>19</v>
      </c>
      <c r="I455" s="152"/>
      <c r="L455" s="148"/>
      <c r="M455" s="153"/>
      <c r="U455" s="154"/>
      <c r="AT455" s="150" t="s">
        <v>147</v>
      </c>
      <c r="AU455" s="150" t="s">
        <v>87</v>
      </c>
      <c r="AV455" s="12" t="s">
        <v>81</v>
      </c>
      <c r="AW455" s="12" t="s">
        <v>35</v>
      </c>
      <c r="AX455" s="12" t="s">
        <v>74</v>
      </c>
      <c r="AY455" s="150" t="s">
        <v>135</v>
      </c>
    </row>
    <row r="456" spans="2:65" s="13" customFormat="1" ht="11.25">
      <c r="B456" s="155"/>
      <c r="D456" s="149" t="s">
        <v>147</v>
      </c>
      <c r="E456" s="156" t="s">
        <v>19</v>
      </c>
      <c r="F456" s="157" t="s">
        <v>532</v>
      </c>
      <c r="H456" s="158">
        <v>11.25</v>
      </c>
      <c r="I456" s="159"/>
      <c r="L456" s="155"/>
      <c r="M456" s="160"/>
      <c r="U456" s="161"/>
      <c r="AT456" s="156" t="s">
        <v>147</v>
      </c>
      <c r="AU456" s="156" t="s">
        <v>87</v>
      </c>
      <c r="AV456" s="13" t="s">
        <v>87</v>
      </c>
      <c r="AW456" s="13" t="s">
        <v>35</v>
      </c>
      <c r="AX456" s="13" t="s">
        <v>74</v>
      </c>
      <c r="AY456" s="156" t="s">
        <v>135</v>
      </c>
    </row>
    <row r="457" spans="2:65" s="15" customFormat="1" ht="11.25">
      <c r="B457" s="169"/>
      <c r="D457" s="149" t="s">
        <v>147</v>
      </c>
      <c r="E457" s="170" t="s">
        <v>19</v>
      </c>
      <c r="F457" s="171" t="s">
        <v>162</v>
      </c>
      <c r="H457" s="172">
        <v>11.25</v>
      </c>
      <c r="I457" s="173"/>
      <c r="L457" s="169"/>
      <c r="M457" s="174"/>
      <c r="U457" s="175"/>
      <c r="AT457" s="170" t="s">
        <v>147</v>
      </c>
      <c r="AU457" s="170" t="s">
        <v>87</v>
      </c>
      <c r="AV457" s="15" t="s">
        <v>143</v>
      </c>
      <c r="AW457" s="15" t="s">
        <v>35</v>
      </c>
      <c r="AX457" s="15" t="s">
        <v>81</v>
      </c>
      <c r="AY457" s="170" t="s">
        <v>135</v>
      </c>
    </row>
    <row r="458" spans="2:65" s="1" customFormat="1" ht="24.2" customHeight="1">
      <c r="B458" s="33"/>
      <c r="C458" s="131" t="s">
        <v>533</v>
      </c>
      <c r="D458" s="131" t="s">
        <v>138</v>
      </c>
      <c r="E458" s="132" t="s">
        <v>534</v>
      </c>
      <c r="F458" s="133" t="s">
        <v>535</v>
      </c>
      <c r="G458" s="134" t="s">
        <v>141</v>
      </c>
      <c r="H458" s="135">
        <v>3.3</v>
      </c>
      <c r="I458" s="136"/>
      <c r="J458" s="137">
        <f>ROUND(I458*H458,2)</f>
        <v>0</v>
      </c>
      <c r="K458" s="133" t="s">
        <v>142</v>
      </c>
      <c r="L458" s="33"/>
      <c r="M458" s="138" t="s">
        <v>19</v>
      </c>
      <c r="N458" s="139" t="s">
        <v>46</v>
      </c>
      <c r="P458" s="140">
        <f>O458*H458</f>
        <v>0</v>
      </c>
      <c r="Q458" s="140">
        <v>0</v>
      </c>
      <c r="R458" s="140">
        <f>Q458*H458</f>
        <v>0</v>
      </c>
      <c r="S458" s="140">
        <v>6.3E-2</v>
      </c>
      <c r="T458" s="140">
        <f>S458*H458</f>
        <v>0.2079</v>
      </c>
      <c r="U458" s="141" t="s">
        <v>19</v>
      </c>
      <c r="AR458" s="142" t="s">
        <v>143</v>
      </c>
      <c r="AT458" s="142" t="s">
        <v>138</v>
      </c>
      <c r="AU458" s="142" t="s">
        <v>87</v>
      </c>
      <c r="AY458" s="18" t="s">
        <v>135</v>
      </c>
      <c r="BE458" s="143">
        <f>IF(N458="základní",J458,0)</f>
        <v>0</v>
      </c>
      <c r="BF458" s="143">
        <f>IF(N458="snížená",J458,0)</f>
        <v>0</v>
      </c>
      <c r="BG458" s="143">
        <f>IF(N458="zákl. přenesená",J458,0)</f>
        <v>0</v>
      </c>
      <c r="BH458" s="143">
        <f>IF(N458="sníž. přenesená",J458,0)</f>
        <v>0</v>
      </c>
      <c r="BI458" s="143">
        <f>IF(N458="nulová",J458,0)</f>
        <v>0</v>
      </c>
      <c r="BJ458" s="18" t="s">
        <v>87</v>
      </c>
      <c r="BK458" s="143">
        <f>ROUND(I458*H458,2)</f>
        <v>0</v>
      </c>
      <c r="BL458" s="18" t="s">
        <v>143</v>
      </c>
      <c r="BM458" s="142" t="s">
        <v>536</v>
      </c>
    </row>
    <row r="459" spans="2:65" s="1" customFormat="1" ht="11.25">
      <c r="B459" s="33"/>
      <c r="D459" s="144" t="s">
        <v>145</v>
      </c>
      <c r="F459" s="145" t="s">
        <v>537</v>
      </c>
      <c r="I459" s="146"/>
      <c r="L459" s="33"/>
      <c r="M459" s="147"/>
      <c r="U459" s="54"/>
      <c r="AT459" s="18" t="s">
        <v>145</v>
      </c>
      <c r="AU459" s="18" t="s">
        <v>87</v>
      </c>
    </row>
    <row r="460" spans="2:65" s="12" customFormat="1" ht="11.25">
      <c r="B460" s="148"/>
      <c r="D460" s="149" t="s">
        <v>147</v>
      </c>
      <c r="E460" s="150" t="s">
        <v>19</v>
      </c>
      <c r="F460" s="151" t="s">
        <v>538</v>
      </c>
      <c r="H460" s="150" t="s">
        <v>19</v>
      </c>
      <c r="I460" s="152"/>
      <c r="L460" s="148"/>
      <c r="M460" s="153"/>
      <c r="U460" s="154"/>
      <c r="AT460" s="150" t="s">
        <v>147</v>
      </c>
      <c r="AU460" s="150" t="s">
        <v>87</v>
      </c>
      <c r="AV460" s="12" t="s">
        <v>81</v>
      </c>
      <c r="AW460" s="12" t="s">
        <v>35</v>
      </c>
      <c r="AX460" s="12" t="s">
        <v>74</v>
      </c>
      <c r="AY460" s="150" t="s">
        <v>135</v>
      </c>
    </row>
    <row r="461" spans="2:65" s="13" customFormat="1" ht="11.25">
      <c r="B461" s="155"/>
      <c r="D461" s="149" t="s">
        <v>147</v>
      </c>
      <c r="E461" s="156" t="s">
        <v>19</v>
      </c>
      <c r="F461" s="157" t="s">
        <v>539</v>
      </c>
      <c r="H461" s="158">
        <v>3.3</v>
      </c>
      <c r="I461" s="159"/>
      <c r="L461" s="155"/>
      <c r="M461" s="160"/>
      <c r="U461" s="161"/>
      <c r="AT461" s="156" t="s">
        <v>147</v>
      </c>
      <c r="AU461" s="156" t="s">
        <v>87</v>
      </c>
      <c r="AV461" s="13" t="s">
        <v>87</v>
      </c>
      <c r="AW461" s="13" t="s">
        <v>35</v>
      </c>
      <c r="AX461" s="13" t="s">
        <v>74</v>
      </c>
      <c r="AY461" s="156" t="s">
        <v>135</v>
      </c>
    </row>
    <row r="462" spans="2:65" s="15" customFormat="1" ht="11.25">
      <c r="B462" s="169"/>
      <c r="D462" s="149" t="s">
        <v>147</v>
      </c>
      <c r="E462" s="170" t="s">
        <v>19</v>
      </c>
      <c r="F462" s="171" t="s">
        <v>162</v>
      </c>
      <c r="H462" s="172">
        <v>3.3</v>
      </c>
      <c r="I462" s="173"/>
      <c r="L462" s="169"/>
      <c r="M462" s="174"/>
      <c r="U462" s="175"/>
      <c r="AT462" s="170" t="s">
        <v>147</v>
      </c>
      <c r="AU462" s="170" t="s">
        <v>87</v>
      </c>
      <c r="AV462" s="15" t="s">
        <v>143</v>
      </c>
      <c r="AW462" s="15" t="s">
        <v>35</v>
      </c>
      <c r="AX462" s="15" t="s">
        <v>81</v>
      </c>
      <c r="AY462" s="170" t="s">
        <v>135</v>
      </c>
    </row>
    <row r="463" spans="2:65" s="1" customFormat="1" ht="24.2" customHeight="1">
      <c r="B463" s="33"/>
      <c r="C463" s="131" t="s">
        <v>540</v>
      </c>
      <c r="D463" s="131" t="s">
        <v>138</v>
      </c>
      <c r="E463" s="132" t="s">
        <v>541</v>
      </c>
      <c r="F463" s="133" t="s">
        <v>542</v>
      </c>
      <c r="G463" s="134" t="s">
        <v>141</v>
      </c>
      <c r="H463" s="135">
        <v>2594.8380000000002</v>
      </c>
      <c r="I463" s="136"/>
      <c r="J463" s="137">
        <f>ROUND(I463*H463,2)</f>
        <v>0</v>
      </c>
      <c r="K463" s="133" t="s">
        <v>142</v>
      </c>
      <c r="L463" s="33"/>
      <c r="M463" s="138" t="s">
        <v>19</v>
      </c>
      <c r="N463" s="139" t="s">
        <v>46</v>
      </c>
      <c r="P463" s="140">
        <f>O463*H463</f>
        <v>0</v>
      </c>
      <c r="Q463" s="140">
        <v>0</v>
      </c>
      <c r="R463" s="140">
        <f>Q463*H463</f>
        <v>0</v>
      </c>
      <c r="S463" s="140">
        <v>5.0000000000000001E-3</v>
      </c>
      <c r="T463" s="140">
        <f>S463*H463</f>
        <v>12.974190000000002</v>
      </c>
      <c r="U463" s="141" t="s">
        <v>19</v>
      </c>
      <c r="AR463" s="142" t="s">
        <v>143</v>
      </c>
      <c r="AT463" s="142" t="s">
        <v>138</v>
      </c>
      <c r="AU463" s="142" t="s">
        <v>87</v>
      </c>
      <c r="AY463" s="18" t="s">
        <v>135</v>
      </c>
      <c r="BE463" s="143">
        <f>IF(N463="základní",J463,0)</f>
        <v>0</v>
      </c>
      <c r="BF463" s="143">
        <f>IF(N463="snížená",J463,0)</f>
        <v>0</v>
      </c>
      <c r="BG463" s="143">
        <f>IF(N463="zákl. přenesená",J463,0)</f>
        <v>0</v>
      </c>
      <c r="BH463" s="143">
        <f>IF(N463="sníž. přenesená",J463,0)</f>
        <v>0</v>
      </c>
      <c r="BI463" s="143">
        <f>IF(N463="nulová",J463,0)</f>
        <v>0</v>
      </c>
      <c r="BJ463" s="18" t="s">
        <v>87</v>
      </c>
      <c r="BK463" s="143">
        <f>ROUND(I463*H463,2)</f>
        <v>0</v>
      </c>
      <c r="BL463" s="18" t="s">
        <v>143</v>
      </c>
      <c r="BM463" s="142" t="s">
        <v>543</v>
      </c>
    </row>
    <row r="464" spans="2:65" s="1" customFormat="1" ht="11.25">
      <c r="B464" s="33"/>
      <c r="D464" s="144" t="s">
        <v>145</v>
      </c>
      <c r="F464" s="145" t="s">
        <v>544</v>
      </c>
      <c r="I464" s="146"/>
      <c r="L464" s="33"/>
      <c r="M464" s="147"/>
      <c r="U464" s="54"/>
      <c r="AT464" s="18" t="s">
        <v>145</v>
      </c>
      <c r="AU464" s="18" t="s">
        <v>87</v>
      </c>
    </row>
    <row r="465" spans="2:51" s="12" customFormat="1" ht="11.25">
      <c r="B465" s="148"/>
      <c r="D465" s="149" t="s">
        <v>147</v>
      </c>
      <c r="E465" s="150" t="s">
        <v>19</v>
      </c>
      <c r="F465" s="151" t="s">
        <v>462</v>
      </c>
      <c r="H465" s="150" t="s">
        <v>19</v>
      </c>
      <c r="I465" s="152"/>
      <c r="L465" s="148"/>
      <c r="M465" s="153"/>
      <c r="U465" s="154"/>
      <c r="AT465" s="150" t="s">
        <v>147</v>
      </c>
      <c r="AU465" s="150" t="s">
        <v>87</v>
      </c>
      <c r="AV465" s="12" t="s">
        <v>81</v>
      </c>
      <c r="AW465" s="12" t="s">
        <v>35</v>
      </c>
      <c r="AX465" s="12" t="s">
        <v>74</v>
      </c>
      <c r="AY465" s="150" t="s">
        <v>135</v>
      </c>
    </row>
    <row r="466" spans="2:51" s="13" customFormat="1" ht="11.25">
      <c r="B466" s="155"/>
      <c r="D466" s="149" t="s">
        <v>147</v>
      </c>
      <c r="E466" s="156" t="s">
        <v>19</v>
      </c>
      <c r="F466" s="157" t="s">
        <v>463</v>
      </c>
      <c r="H466" s="158">
        <v>2953.2</v>
      </c>
      <c r="I466" s="159"/>
      <c r="L466" s="155"/>
      <c r="M466" s="160"/>
      <c r="U466" s="161"/>
      <c r="AT466" s="156" t="s">
        <v>147</v>
      </c>
      <c r="AU466" s="156" t="s">
        <v>87</v>
      </c>
      <c r="AV466" s="13" t="s">
        <v>87</v>
      </c>
      <c r="AW466" s="13" t="s">
        <v>35</v>
      </c>
      <c r="AX466" s="13" t="s">
        <v>74</v>
      </c>
      <c r="AY466" s="156" t="s">
        <v>135</v>
      </c>
    </row>
    <row r="467" spans="2:51" s="13" customFormat="1" ht="11.25">
      <c r="B467" s="155"/>
      <c r="D467" s="149" t="s">
        <v>147</v>
      </c>
      <c r="E467" s="156" t="s">
        <v>19</v>
      </c>
      <c r="F467" s="157" t="s">
        <v>545</v>
      </c>
      <c r="H467" s="158">
        <v>12.6</v>
      </c>
      <c r="I467" s="159"/>
      <c r="L467" s="155"/>
      <c r="M467" s="160"/>
      <c r="U467" s="161"/>
      <c r="AT467" s="156" t="s">
        <v>147</v>
      </c>
      <c r="AU467" s="156" t="s">
        <v>87</v>
      </c>
      <c r="AV467" s="13" t="s">
        <v>87</v>
      </c>
      <c r="AW467" s="13" t="s">
        <v>35</v>
      </c>
      <c r="AX467" s="13" t="s">
        <v>74</v>
      </c>
      <c r="AY467" s="156" t="s">
        <v>135</v>
      </c>
    </row>
    <row r="468" spans="2:51" s="13" customFormat="1" ht="11.25">
      <c r="B468" s="155"/>
      <c r="D468" s="149" t="s">
        <v>147</v>
      </c>
      <c r="E468" s="156" t="s">
        <v>19</v>
      </c>
      <c r="F468" s="157" t="s">
        <v>170</v>
      </c>
      <c r="H468" s="158">
        <v>15</v>
      </c>
      <c r="I468" s="159"/>
      <c r="L468" s="155"/>
      <c r="M468" s="160"/>
      <c r="U468" s="161"/>
      <c r="AT468" s="156" t="s">
        <v>147</v>
      </c>
      <c r="AU468" s="156" t="s">
        <v>87</v>
      </c>
      <c r="AV468" s="13" t="s">
        <v>87</v>
      </c>
      <c r="AW468" s="13" t="s">
        <v>35</v>
      </c>
      <c r="AX468" s="13" t="s">
        <v>74</v>
      </c>
      <c r="AY468" s="156" t="s">
        <v>135</v>
      </c>
    </row>
    <row r="469" spans="2:51" s="13" customFormat="1" ht="11.25">
      <c r="B469" s="155"/>
      <c r="D469" s="149" t="s">
        <v>147</v>
      </c>
      <c r="E469" s="156" t="s">
        <v>19</v>
      </c>
      <c r="F469" s="157" t="s">
        <v>546</v>
      </c>
      <c r="H469" s="158">
        <v>4.32</v>
      </c>
      <c r="I469" s="159"/>
      <c r="L469" s="155"/>
      <c r="M469" s="160"/>
      <c r="U469" s="161"/>
      <c r="AT469" s="156" t="s">
        <v>147</v>
      </c>
      <c r="AU469" s="156" t="s">
        <v>87</v>
      </c>
      <c r="AV469" s="13" t="s">
        <v>87</v>
      </c>
      <c r="AW469" s="13" t="s">
        <v>35</v>
      </c>
      <c r="AX469" s="13" t="s">
        <v>74</v>
      </c>
      <c r="AY469" s="156" t="s">
        <v>135</v>
      </c>
    </row>
    <row r="470" spans="2:51" s="13" customFormat="1" ht="11.25">
      <c r="B470" s="155"/>
      <c r="D470" s="149" t="s">
        <v>147</v>
      </c>
      <c r="E470" s="156" t="s">
        <v>19</v>
      </c>
      <c r="F470" s="157" t="s">
        <v>173</v>
      </c>
      <c r="H470" s="158">
        <v>231.84</v>
      </c>
      <c r="I470" s="159"/>
      <c r="L470" s="155"/>
      <c r="M470" s="160"/>
      <c r="U470" s="161"/>
      <c r="AT470" s="156" t="s">
        <v>147</v>
      </c>
      <c r="AU470" s="156" t="s">
        <v>87</v>
      </c>
      <c r="AV470" s="13" t="s">
        <v>87</v>
      </c>
      <c r="AW470" s="13" t="s">
        <v>35</v>
      </c>
      <c r="AX470" s="13" t="s">
        <v>74</v>
      </c>
      <c r="AY470" s="156" t="s">
        <v>135</v>
      </c>
    </row>
    <row r="471" spans="2:51" s="13" customFormat="1" ht="11.25">
      <c r="B471" s="155"/>
      <c r="D471" s="149" t="s">
        <v>147</v>
      </c>
      <c r="E471" s="156" t="s">
        <v>19</v>
      </c>
      <c r="F471" s="157" t="s">
        <v>174</v>
      </c>
      <c r="H471" s="158">
        <v>6.6689999999999996</v>
      </c>
      <c r="I471" s="159"/>
      <c r="L471" s="155"/>
      <c r="M471" s="160"/>
      <c r="U471" s="161"/>
      <c r="AT471" s="156" t="s">
        <v>147</v>
      </c>
      <c r="AU471" s="156" t="s">
        <v>87</v>
      </c>
      <c r="AV471" s="13" t="s">
        <v>87</v>
      </c>
      <c r="AW471" s="13" t="s">
        <v>35</v>
      </c>
      <c r="AX471" s="13" t="s">
        <v>74</v>
      </c>
      <c r="AY471" s="156" t="s">
        <v>135</v>
      </c>
    </row>
    <row r="472" spans="2:51" s="13" customFormat="1" ht="11.25">
      <c r="B472" s="155"/>
      <c r="D472" s="149" t="s">
        <v>147</v>
      </c>
      <c r="E472" s="156" t="s">
        <v>19</v>
      </c>
      <c r="F472" s="157" t="s">
        <v>175</v>
      </c>
      <c r="H472" s="158">
        <v>6.7839999999999998</v>
      </c>
      <c r="I472" s="159"/>
      <c r="L472" s="155"/>
      <c r="M472" s="160"/>
      <c r="U472" s="161"/>
      <c r="AT472" s="156" t="s">
        <v>147</v>
      </c>
      <c r="AU472" s="156" t="s">
        <v>87</v>
      </c>
      <c r="AV472" s="13" t="s">
        <v>87</v>
      </c>
      <c r="AW472" s="13" t="s">
        <v>35</v>
      </c>
      <c r="AX472" s="13" t="s">
        <v>74</v>
      </c>
      <c r="AY472" s="156" t="s">
        <v>135</v>
      </c>
    </row>
    <row r="473" spans="2:51" s="13" customFormat="1" ht="11.25">
      <c r="B473" s="155"/>
      <c r="D473" s="149" t="s">
        <v>147</v>
      </c>
      <c r="E473" s="156" t="s">
        <v>19</v>
      </c>
      <c r="F473" s="157" t="s">
        <v>176</v>
      </c>
      <c r="H473" s="158">
        <v>3.52</v>
      </c>
      <c r="I473" s="159"/>
      <c r="L473" s="155"/>
      <c r="M473" s="160"/>
      <c r="U473" s="161"/>
      <c r="AT473" s="156" t="s">
        <v>147</v>
      </c>
      <c r="AU473" s="156" t="s">
        <v>87</v>
      </c>
      <c r="AV473" s="13" t="s">
        <v>87</v>
      </c>
      <c r="AW473" s="13" t="s">
        <v>35</v>
      </c>
      <c r="AX473" s="13" t="s">
        <v>74</v>
      </c>
      <c r="AY473" s="156" t="s">
        <v>135</v>
      </c>
    </row>
    <row r="474" spans="2:51" s="13" customFormat="1" ht="11.25">
      <c r="B474" s="155"/>
      <c r="D474" s="149" t="s">
        <v>147</v>
      </c>
      <c r="E474" s="156" t="s">
        <v>19</v>
      </c>
      <c r="F474" s="157" t="s">
        <v>177</v>
      </c>
      <c r="H474" s="158">
        <v>26.94</v>
      </c>
      <c r="I474" s="159"/>
      <c r="L474" s="155"/>
      <c r="M474" s="160"/>
      <c r="U474" s="161"/>
      <c r="AT474" s="156" t="s">
        <v>147</v>
      </c>
      <c r="AU474" s="156" t="s">
        <v>87</v>
      </c>
      <c r="AV474" s="13" t="s">
        <v>87</v>
      </c>
      <c r="AW474" s="13" t="s">
        <v>35</v>
      </c>
      <c r="AX474" s="13" t="s">
        <v>74</v>
      </c>
      <c r="AY474" s="156" t="s">
        <v>135</v>
      </c>
    </row>
    <row r="475" spans="2:51" s="14" customFormat="1" ht="11.25">
      <c r="B475" s="162"/>
      <c r="D475" s="149" t="s">
        <v>147</v>
      </c>
      <c r="E475" s="163" t="s">
        <v>19</v>
      </c>
      <c r="F475" s="164" t="s">
        <v>154</v>
      </c>
      <c r="H475" s="165">
        <v>3260.873</v>
      </c>
      <c r="I475" s="166"/>
      <c r="L475" s="162"/>
      <c r="M475" s="167"/>
      <c r="U475" s="168"/>
      <c r="AT475" s="163" t="s">
        <v>147</v>
      </c>
      <c r="AU475" s="163" t="s">
        <v>87</v>
      </c>
      <c r="AV475" s="14" t="s">
        <v>155</v>
      </c>
      <c r="AW475" s="14" t="s">
        <v>35</v>
      </c>
      <c r="AX475" s="14" t="s">
        <v>74</v>
      </c>
      <c r="AY475" s="163" t="s">
        <v>135</v>
      </c>
    </row>
    <row r="476" spans="2:51" s="12" customFormat="1" ht="11.25">
      <c r="B476" s="148"/>
      <c r="D476" s="149" t="s">
        <v>147</v>
      </c>
      <c r="E476" s="150" t="s">
        <v>19</v>
      </c>
      <c r="F476" s="151" t="s">
        <v>178</v>
      </c>
      <c r="H476" s="150" t="s">
        <v>19</v>
      </c>
      <c r="I476" s="152"/>
      <c r="L476" s="148"/>
      <c r="M476" s="153"/>
      <c r="U476" s="154"/>
      <c r="AT476" s="150" t="s">
        <v>147</v>
      </c>
      <c r="AU476" s="150" t="s">
        <v>87</v>
      </c>
      <c r="AV476" s="12" t="s">
        <v>81</v>
      </c>
      <c r="AW476" s="12" t="s">
        <v>35</v>
      </c>
      <c r="AX476" s="12" t="s">
        <v>74</v>
      </c>
      <c r="AY476" s="150" t="s">
        <v>135</v>
      </c>
    </row>
    <row r="477" spans="2:51" s="13" customFormat="1" ht="11.25">
      <c r="B477" s="155"/>
      <c r="D477" s="149" t="s">
        <v>147</v>
      </c>
      <c r="E477" s="156" t="s">
        <v>19</v>
      </c>
      <c r="F477" s="157" t="s">
        <v>179</v>
      </c>
      <c r="H477" s="158">
        <v>-11.25</v>
      </c>
      <c r="I477" s="159"/>
      <c r="L477" s="155"/>
      <c r="M477" s="160"/>
      <c r="U477" s="161"/>
      <c r="AT477" s="156" t="s">
        <v>147</v>
      </c>
      <c r="AU477" s="156" t="s">
        <v>87</v>
      </c>
      <c r="AV477" s="13" t="s">
        <v>87</v>
      </c>
      <c r="AW477" s="13" t="s">
        <v>35</v>
      </c>
      <c r="AX477" s="13" t="s">
        <v>74</v>
      </c>
      <c r="AY477" s="156" t="s">
        <v>135</v>
      </c>
    </row>
    <row r="478" spans="2:51" s="13" customFormat="1" ht="11.25">
      <c r="B478" s="155"/>
      <c r="D478" s="149" t="s">
        <v>147</v>
      </c>
      <c r="E478" s="156" t="s">
        <v>19</v>
      </c>
      <c r="F478" s="157" t="s">
        <v>180</v>
      </c>
      <c r="H478" s="158">
        <v>-0.63600000000000001</v>
      </c>
      <c r="I478" s="159"/>
      <c r="L478" s="155"/>
      <c r="M478" s="160"/>
      <c r="U478" s="161"/>
      <c r="AT478" s="156" t="s">
        <v>147</v>
      </c>
      <c r="AU478" s="156" t="s">
        <v>87</v>
      </c>
      <c r="AV478" s="13" t="s">
        <v>87</v>
      </c>
      <c r="AW478" s="13" t="s">
        <v>35</v>
      </c>
      <c r="AX478" s="13" t="s">
        <v>74</v>
      </c>
      <c r="AY478" s="156" t="s">
        <v>135</v>
      </c>
    </row>
    <row r="479" spans="2:51" s="13" customFormat="1" ht="11.25">
      <c r="B479" s="155"/>
      <c r="D479" s="149" t="s">
        <v>147</v>
      </c>
      <c r="E479" s="156" t="s">
        <v>19</v>
      </c>
      <c r="F479" s="157" t="s">
        <v>181</v>
      </c>
      <c r="H479" s="158">
        <v>-0.75</v>
      </c>
      <c r="I479" s="159"/>
      <c r="L479" s="155"/>
      <c r="M479" s="160"/>
      <c r="U479" s="161"/>
      <c r="AT479" s="156" t="s">
        <v>147</v>
      </c>
      <c r="AU479" s="156" t="s">
        <v>87</v>
      </c>
      <c r="AV479" s="13" t="s">
        <v>87</v>
      </c>
      <c r="AW479" s="13" t="s">
        <v>35</v>
      </c>
      <c r="AX479" s="13" t="s">
        <v>74</v>
      </c>
      <c r="AY479" s="156" t="s">
        <v>135</v>
      </c>
    </row>
    <row r="480" spans="2:51" s="13" customFormat="1" ht="11.25">
      <c r="B480" s="155"/>
      <c r="D480" s="149" t="s">
        <v>147</v>
      </c>
      <c r="E480" s="156" t="s">
        <v>19</v>
      </c>
      <c r="F480" s="157" t="s">
        <v>182</v>
      </c>
      <c r="H480" s="158">
        <v>-3.3</v>
      </c>
      <c r="I480" s="159"/>
      <c r="L480" s="155"/>
      <c r="M480" s="160"/>
      <c r="U480" s="161"/>
      <c r="AT480" s="156" t="s">
        <v>147</v>
      </c>
      <c r="AU480" s="156" t="s">
        <v>87</v>
      </c>
      <c r="AV480" s="13" t="s">
        <v>87</v>
      </c>
      <c r="AW480" s="13" t="s">
        <v>35</v>
      </c>
      <c r="AX480" s="13" t="s">
        <v>74</v>
      </c>
      <c r="AY480" s="156" t="s">
        <v>135</v>
      </c>
    </row>
    <row r="481" spans="2:51" s="13" customFormat="1" ht="11.25">
      <c r="B481" s="155"/>
      <c r="D481" s="149" t="s">
        <v>147</v>
      </c>
      <c r="E481" s="156" t="s">
        <v>19</v>
      </c>
      <c r="F481" s="157" t="s">
        <v>183</v>
      </c>
      <c r="H481" s="158">
        <v>-3</v>
      </c>
      <c r="I481" s="159"/>
      <c r="L481" s="155"/>
      <c r="M481" s="160"/>
      <c r="U481" s="161"/>
      <c r="AT481" s="156" t="s">
        <v>147</v>
      </c>
      <c r="AU481" s="156" t="s">
        <v>87</v>
      </c>
      <c r="AV481" s="13" t="s">
        <v>87</v>
      </c>
      <c r="AW481" s="13" t="s">
        <v>35</v>
      </c>
      <c r="AX481" s="13" t="s">
        <v>74</v>
      </c>
      <c r="AY481" s="156" t="s">
        <v>135</v>
      </c>
    </row>
    <row r="482" spans="2:51" s="14" customFormat="1" ht="11.25">
      <c r="B482" s="162"/>
      <c r="D482" s="149" t="s">
        <v>147</v>
      </c>
      <c r="E482" s="163" t="s">
        <v>19</v>
      </c>
      <c r="F482" s="164" t="s">
        <v>154</v>
      </c>
      <c r="H482" s="165">
        <v>-18.936</v>
      </c>
      <c r="I482" s="166"/>
      <c r="L482" s="162"/>
      <c r="M482" s="167"/>
      <c r="U482" s="168"/>
      <c r="AT482" s="163" t="s">
        <v>147</v>
      </c>
      <c r="AU482" s="163" t="s">
        <v>87</v>
      </c>
      <c r="AV482" s="14" t="s">
        <v>155</v>
      </c>
      <c r="AW482" s="14" t="s">
        <v>35</v>
      </c>
      <c r="AX482" s="14" t="s">
        <v>74</v>
      </c>
      <c r="AY482" s="163" t="s">
        <v>135</v>
      </c>
    </row>
    <row r="483" spans="2:51" s="12" customFormat="1" ht="11.25">
      <c r="B483" s="148"/>
      <c r="D483" s="149" t="s">
        <v>147</v>
      </c>
      <c r="E483" s="150" t="s">
        <v>19</v>
      </c>
      <c r="F483" s="151" t="s">
        <v>184</v>
      </c>
      <c r="H483" s="150" t="s">
        <v>19</v>
      </c>
      <c r="I483" s="152"/>
      <c r="L483" s="148"/>
      <c r="M483" s="153"/>
      <c r="U483" s="154"/>
      <c r="AT483" s="150" t="s">
        <v>147</v>
      </c>
      <c r="AU483" s="150" t="s">
        <v>87</v>
      </c>
      <c r="AV483" s="12" t="s">
        <v>81</v>
      </c>
      <c r="AW483" s="12" t="s">
        <v>35</v>
      </c>
      <c r="AX483" s="12" t="s">
        <v>74</v>
      </c>
      <c r="AY483" s="150" t="s">
        <v>135</v>
      </c>
    </row>
    <row r="484" spans="2:51" s="13" customFormat="1" ht="11.25">
      <c r="B484" s="155"/>
      <c r="D484" s="149" t="s">
        <v>147</v>
      </c>
      <c r="E484" s="156" t="s">
        <v>19</v>
      </c>
      <c r="F484" s="157" t="s">
        <v>185</v>
      </c>
      <c r="H484" s="158">
        <v>-17.28</v>
      </c>
      <c r="I484" s="159"/>
      <c r="L484" s="155"/>
      <c r="M484" s="160"/>
      <c r="U484" s="161"/>
      <c r="AT484" s="156" t="s">
        <v>147</v>
      </c>
      <c r="AU484" s="156" t="s">
        <v>87</v>
      </c>
      <c r="AV484" s="13" t="s">
        <v>87</v>
      </c>
      <c r="AW484" s="13" t="s">
        <v>35</v>
      </c>
      <c r="AX484" s="13" t="s">
        <v>74</v>
      </c>
      <c r="AY484" s="156" t="s">
        <v>135</v>
      </c>
    </row>
    <row r="485" spans="2:51" s="13" customFormat="1" ht="11.25">
      <c r="B485" s="155"/>
      <c r="D485" s="149" t="s">
        <v>147</v>
      </c>
      <c r="E485" s="156" t="s">
        <v>19</v>
      </c>
      <c r="F485" s="157" t="s">
        <v>186</v>
      </c>
      <c r="H485" s="158">
        <v>-24.75</v>
      </c>
      <c r="I485" s="159"/>
      <c r="L485" s="155"/>
      <c r="M485" s="160"/>
      <c r="U485" s="161"/>
      <c r="AT485" s="156" t="s">
        <v>147</v>
      </c>
      <c r="AU485" s="156" t="s">
        <v>87</v>
      </c>
      <c r="AV485" s="13" t="s">
        <v>87</v>
      </c>
      <c r="AW485" s="13" t="s">
        <v>35</v>
      </c>
      <c r="AX485" s="13" t="s">
        <v>74</v>
      </c>
      <c r="AY485" s="156" t="s">
        <v>135</v>
      </c>
    </row>
    <row r="486" spans="2:51" s="13" customFormat="1" ht="11.25">
      <c r="B486" s="155"/>
      <c r="D486" s="149" t="s">
        <v>147</v>
      </c>
      <c r="E486" s="156" t="s">
        <v>19</v>
      </c>
      <c r="F486" s="157" t="s">
        <v>187</v>
      </c>
      <c r="H486" s="158">
        <v>-3.15</v>
      </c>
      <c r="I486" s="159"/>
      <c r="L486" s="155"/>
      <c r="M486" s="160"/>
      <c r="U486" s="161"/>
      <c r="AT486" s="156" t="s">
        <v>147</v>
      </c>
      <c r="AU486" s="156" t="s">
        <v>87</v>
      </c>
      <c r="AV486" s="13" t="s">
        <v>87</v>
      </c>
      <c r="AW486" s="13" t="s">
        <v>35</v>
      </c>
      <c r="AX486" s="13" t="s">
        <v>74</v>
      </c>
      <c r="AY486" s="156" t="s">
        <v>135</v>
      </c>
    </row>
    <row r="487" spans="2:51" s="14" customFormat="1" ht="11.25">
      <c r="B487" s="162"/>
      <c r="D487" s="149" t="s">
        <v>147</v>
      </c>
      <c r="E487" s="163" t="s">
        <v>19</v>
      </c>
      <c r="F487" s="164" t="s">
        <v>154</v>
      </c>
      <c r="H487" s="165">
        <v>-45.18</v>
      </c>
      <c r="I487" s="166"/>
      <c r="L487" s="162"/>
      <c r="M487" s="167"/>
      <c r="U487" s="168"/>
      <c r="AT487" s="163" t="s">
        <v>147</v>
      </c>
      <c r="AU487" s="163" t="s">
        <v>87</v>
      </c>
      <c r="AV487" s="14" t="s">
        <v>155</v>
      </c>
      <c r="AW487" s="14" t="s">
        <v>35</v>
      </c>
      <c r="AX487" s="14" t="s">
        <v>74</v>
      </c>
      <c r="AY487" s="163" t="s">
        <v>135</v>
      </c>
    </row>
    <row r="488" spans="2:51" s="12" customFormat="1" ht="11.25">
      <c r="B488" s="148"/>
      <c r="D488" s="149" t="s">
        <v>147</v>
      </c>
      <c r="E488" s="150" t="s">
        <v>19</v>
      </c>
      <c r="F488" s="151" t="s">
        <v>188</v>
      </c>
      <c r="H488" s="150" t="s">
        <v>19</v>
      </c>
      <c r="I488" s="152"/>
      <c r="L488" s="148"/>
      <c r="M488" s="153"/>
      <c r="U488" s="154"/>
      <c r="AT488" s="150" t="s">
        <v>147</v>
      </c>
      <c r="AU488" s="150" t="s">
        <v>87</v>
      </c>
      <c r="AV488" s="12" t="s">
        <v>81</v>
      </c>
      <c r="AW488" s="12" t="s">
        <v>35</v>
      </c>
      <c r="AX488" s="12" t="s">
        <v>74</v>
      </c>
      <c r="AY488" s="150" t="s">
        <v>135</v>
      </c>
    </row>
    <row r="489" spans="2:51" s="13" customFormat="1" ht="11.25">
      <c r="B489" s="155"/>
      <c r="D489" s="149" t="s">
        <v>147</v>
      </c>
      <c r="E489" s="156" t="s">
        <v>19</v>
      </c>
      <c r="F489" s="157" t="s">
        <v>189</v>
      </c>
      <c r="H489" s="158">
        <v>-451.8</v>
      </c>
      <c r="I489" s="159"/>
      <c r="L489" s="155"/>
      <c r="M489" s="160"/>
      <c r="U489" s="161"/>
      <c r="AT489" s="156" t="s">
        <v>147</v>
      </c>
      <c r="AU489" s="156" t="s">
        <v>87</v>
      </c>
      <c r="AV489" s="13" t="s">
        <v>87</v>
      </c>
      <c r="AW489" s="13" t="s">
        <v>35</v>
      </c>
      <c r="AX489" s="13" t="s">
        <v>74</v>
      </c>
      <c r="AY489" s="156" t="s">
        <v>135</v>
      </c>
    </row>
    <row r="490" spans="2:51" s="14" customFormat="1" ht="11.25">
      <c r="B490" s="162"/>
      <c r="D490" s="149" t="s">
        <v>147</v>
      </c>
      <c r="E490" s="163" t="s">
        <v>19</v>
      </c>
      <c r="F490" s="164" t="s">
        <v>154</v>
      </c>
      <c r="H490" s="165">
        <v>-451.8</v>
      </c>
      <c r="I490" s="166"/>
      <c r="L490" s="162"/>
      <c r="M490" s="167"/>
      <c r="U490" s="168"/>
      <c r="AT490" s="163" t="s">
        <v>147</v>
      </c>
      <c r="AU490" s="163" t="s">
        <v>87</v>
      </c>
      <c r="AV490" s="14" t="s">
        <v>155</v>
      </c>
      <c r="AW490" s="14" t="s">
        <v>35</v>
      </c>
      <c r="AX490" s="14" t="s">
        <v>74</v>
      </c>
      <c r="AY490" s="163" t="s">
        <v>135</v>
      </c>
    </row>
    <row r="491" spans="2:51" s="12" customFormat="1" ht="11.25">
      <c r="B491" s="148"/>
      <c r="D491" s="149" t="s">
        <v>147</v>
      </c>
      <c r="E491" s="150" t="s">
        <v>19</v>
      </c>
      <c r="F491" s="151" t="s">
        <v>190</v>
      </c>
      <c r="H491" s="150" t="s">
        <v>19</v>
      </c>
      <c r="I491" s="152"/>
      <c r="L491" s="148"/>
      <c r="M491" s="153"/>
      <c r="U491" s="154"/>
      <c r="AT491" s="150" t="s">
        <v>147</v>
      </c>
      <c r="AU491" s="150" t="s">
        <v>87</v>
      </c>
      <c r="AV491" s="12" t="s">
        <v>81</v>
      </c>
      <c r="AW491" s="12" t="s">
        <v>35</v>
      </c>
      <c r="AX491" s="12" t="s">
        <v>74</v>
      </c>
      <c r="AY491" s="150" t="s">
        <v>135</v>
      </c>
    </row>
    <row r="492" spans="2:51" s="13" customFormat="1" ht="11.25">
      <c r="B492" s="155"/>
      <c r="D492" s="149" t="s">
        <v>147</v>
      </c>
      <c r="E492" s="156" t="s">
        <v>19</v>
      </c>
      <c r="F492" s="157" t="s">
        <v>191</v>
      </c>
      <c r="H492" s="158">
        <v>3.75</v>
      </c>
      <c r="I492" s="159"/>
      <c r="L492" s="155"/>
      <c r="M492" s="160"/>
      <c r="U492" s="161"/>
      <c r="AT492" s="156" t="s">
        <v>147</v>
      </c>
      <c r="AU492" s="156" t="s">
        <v>87</v>
      </c>
      <c r="AV492" s="13" t="s">
        <v>87</v>
      </c>
      <c r="AW492" s="13" t="s">
        <v>35</v>
      </c>
      <c r="AX492" s="13" t="s">
        <v>74</v>
      </c>
      <c r="AY492" s="156" t="s">
        <v>135</v>
      </c>
    </row>
    <row r="493" spans="2:51" s="13" customFormat="1" ht="11.25">
      <c r="B493" s="155"/>
      <c r="D493" s="149" t="s">
        <v>147</v>
      </c>
      <c r="E493" s="156" t="s">
        <v>19</v>
      </c>
      <c r="F493" s="157" t="s">
        <v>192</v>
      </c>
      <c r="H493" s="158">
        <v>0.17699999999999999</v>
      </c>
      <c r="I493" s="159"/>
      <c r="L493" s="155"/>
      <c r="M493" s="160"/>
      <c r="U493" s="161"/>
      <c r="AT493" s="156" t="s">
        <v>147</v>
      </c>
      <c r="AU493" s="156" t="s">
        <v>87</v>
      </c>
      <c r="AV493" s="13" t="s">
        <v>87</v>
      </c>
      <c r="AW493" s="13" t="s">
        <v>35</v>
      </c>
      <c r="AX493" s="13" t="s">
        <v>74</v>
      </c>
      <c r="AY493" s="156" t="s">
        <v>135</v>
      </c>
    </row>
    <row r="494" spans="2:51" s="13" customFormat="1" ht="11.25">
      <c r="B494" s="155"/>
      <c r="D494" s="149" t="s">
        <v>147</v>
      </c>
      <c r="E494" s="156" t="s">
        <v>19</v>
      </c>
      <c r="F494" s="157" t="s">
        <v>193</v>
      </c>
      <c r="H494" s="158">
        <v>0.5</v>
      </c>
      <c r="I494" s="159"/>
      <c r="L494" s="155"/>
      <c r="M494" s="160"/>
      <c r="U494" s="161"/>
      <c r="AT494" s="156" t="s">
        <v>147</v>
      </c>
      <c r="AU494" s="156" t="s">
        <v>87</v>
      </c>
      <c r="AV494" s="13" t="s">
        <v>87</v>
      </c>
      <c r="AW494" s="13" t="s">
        <v>35</v>
      </c>
      <c r="AX494" s="13" t="s">
        <v>74</v>
      </c>
      <c r="AY494" s="156" t="s">
        <v>135</v>
      </c>
    </row>
    <row r="495" spans="2:51" s="13" customFormat="1" ht="11.25">
      <c r="B495" s="155"/>
      <c r="D495" s="149" t="s">
        <v>147</v>
      </c>
      <c r="E495" s="156" t="s">
        <v>19</v>
      </c>
      <c r="F495" s="157" t="s">
        <v>194</v>
      </c>
      <c r="H495" s="158">
        <v>0.73799999999999999</v>
      </c>
      <c r="I495" s="159"/>
      <c r="L495" s="155"/>
      <c r="M495" s="160"/>
      <c r="U495" s="161"/>
      <c r="AT495" s="156" t="s">
        <v>147</v>
      </c>
      <c r="AU495" s="156" t="s">
        <v>87</v>
      </c>
      <c r="AV495" s="13" t="s">
        <v>87</v>
      </c>
      <c r="AW495" s="13" t="s">
        <v>35</v>
      </c>
      <c r="AX495" s="13" t="s">
        <v>74</v>
      </c>
      <c r="AY495" s="156" t="s">
        <v>135</v>
      </c>
    </row>
    <row r="496" spans="2:51" s="13" customFormat="1" ht="11.25">
      <c r="B496" s="155"/>
      <c r="D496" s="149" t="s">
        <v>147</v>
      </c>
      <c r="E496" s="156" t="s">
        <v>19</v>
      </c>
      <c r="F496" s="157" t="s">
        <v>195</v>
      </c>
      <c r="H496" s="158">
        <v>1.25</v>
      </c>
      <c r="I496" s="159"/>
      <c r="L496" s="155"/>
      <c r="M496" s="160"/>
      <c r="U496" s="161"/>
      <c r="AT496" s="156" t="s">
        <v>147</v>
      </c>
      <c r="AU496" s="156" t="s">
        <v>87</v>
      </c>
      <c r="AV496" s="13" t="s">
        <v>87</v>
      </c>
      <c r="AW496" s="13" t="s">
        <v>35</v>
      </c>
      <c r="AX496" s="13" t="s">
        <v>74</v>
      </c>
      <c r="AY496" s="156" t="s">
        <v>135</v>
      </c>
    </row>
    <row r="497" spans="2:65" s="14" customFormat="1" ht="11.25">
      <c r="B497" s="162"/>
      <c r="D497" s="149" t="s">
        <v>147</v>
      </c>
      <c r="E497" s="163" t="s">
        <v>19</v>
      </c>
      <c r="F497" s="164" t="s">
        <v>154</v>
      </c>
      <c r="H497" s="165">
        <v>6.4149999999999991</v>
      </c>
      <c r="I497" s="166"/>
      <c r="L497" s="162"/>
      <c r="M497" s="167"/>
      <c r="U497" s="168"/>
      <c r="AT497" s="163" t="s">
        <v>147</v>
      </c>
      <c r="AU497" s="163" t="s">
        <v>87</v>
      </c>
      <c r="AV497" s="14" t="s">
        <v>155</v>
      </c>
      <c r="AW497" s="14" t="s">
        <v>35</v>
      </c>
      <c r="AX497" s="14" t="s">
        <v>74</v>
      </c>
      <c r="AY497" s="163" t="s">
        <v>135</v>
      </c>
    </row>
    <row r="498" spans="2:65" s="12" customFormat="1" ht="11.25">
      <c r="B498" s="148"/>
      <c r="D498" s="149" t="s">
        <v>147</v>
      </c>
      <c r="E498" s="150" t="s">
        <v>19</v>
      </c>
      <c r="F498" s="151" t="s">
        <v>196</v>
      </c>
      <c r="H498" s="150" t="s">
        <v>19</v>
      </c>
      <c r="I498" s="152"/>
      <c r="L498" s="148"/>
      <c r="M498" s="153"/>
      <c r="U498" s="154"/>
      <c r="AT498" s="150" t="s">
        <v>147</v>
      </c>
      <c r="AU498" s="150" t="s">
        <v>87</v>
      </c>
      <c r="AV498" s="12" t="s">
        <v>81</v>
      </c>
      <c r="AW498" s="12" t="s">
        <v>35</v>
      </c>
      <c r="AX498" s="12" t="s">
        <v>74</v>
      </c>
      <c r="AY498" s="150" t="s">
        <v>135</v>
      </c>
    </row>
    <row r="499" spans="2:65" s="13" customFormat="1" ht="11.25">
      <c r="B499" s="155"/>
      <c r="D499" s="149" t="s">
        <v>147</v>
      </c>
      <c r="E499" s="156" t="s">
        <v>19</v>
      </c>
      <c r="F499" s="157" t="s">
        <v>197</v>
      </c>
      <c r="H499" s="158">
        <v>3.5</v>
      </c>
      <c r="I499" s="159"/>
      <c r="L499" s="155"/>
      <c r="M499" s="160"/>
      <c r="U499" s="161"/>
      <c r="AT499" s="156" t="s">
        <v>147</v>
      </c>
      <c r="AU499" s="156" t="s">
        <v>87</v>
      </c>
      <c r="AV499" s="13" t="s">
        <v>87</v>
      </c>
      <c r="AW499" s="13" t="s">
        <v>35</v>
      </c>
      <c r="AX499" s="13" t="s">
        <v>74</v>
      </c>
      <c r="AY499" s="156" t="s">
        <v>135</v>
      </c>
    </row>
    <row r="500" spans="2:65" s="13" customFormat="1" ht="11.25">
      <c r="B500" s="155"/>
      <c r="D500" s="149" t="s">
        <v>147</v>
      </c>
      <c r="E500" s="156" t="s">
        <v>19</v>
      </c>
      <c r="F500" s="157" t="s">
        <v>198</v>
      </c>
      <c r="H500" s="158">
        <v>6.1879999999999997</v>
      </c>
      <c r="I500" s="159"/>
      <c r="L500" s="155"/>
      <c r="M500" s="160"/>
      <c r="U500" s="161"/>
      <c r="AT500" s="156" t="s">
        <v>147</v>
      </c>
      <c r="AU500" s="156" t="s">
        <v>87</v>
      </c>
      <c r="AV500" s="13" t="s">
        <v>87</v>
      </c>
      <c r="AW500" s="13" t="s">
        <v>35</v>
      </c>
      <c r="AX500" s="13" t="s">
        <v>74</v>
      </c>
      <c r="AY500" s="156" t="s">
        <v>135</v>
      </c>
    </row>
    <row r="501" spans="2:65" s="13" customFormat="1" ht="11.25">
      <c r="B501" s="155"/>
      <c r="D501" s="149" t="s">
        <v>147</v>
      </c>
      <c r="E501" s="156" t="s">
        <v>19</v>
      </c>
      <c r="F501" s="157" t="s">
        <v>199</v>
      </c>
      <c r="H501" s="158">
        <v>0.63800000000000001</v>
      </c>
      <c r="I501" s="159"/>
      <c r="L501" s="155"/>
      <c r="M501" s="160"/>
      <c r="U501" s="161"/>
      <c r="AT501" s="156" t="s">
        <v>147</v>
      </c>
      <c r="AU501" s="156" t="s">
        <v>87</v>
      </c>
      <c r="AV501" s="13" t="s">
        <v>87</v>
      </c>
      <c r="AW501" s="13" t="s">
        <v>35</v>
      </c>
      <c r="AX501" s="13" t="s">
        <v>74</v>
      </c>
      <c r="AY501" s="156" t="s">
        <v>135</v>
      </c>
    </row>
    <row r="502" spans="2:65" s="14" customFormat="1" ht="11.25">
      <c r="B502" s="162"/>
      <c r="D502" s="149" t="s">
        <v>147</v>
      </c>
      <c r="E502" s="163" t="s">
        <v>19</v>
      </c>
      <c r="F502" s="164" t="s">
        <v>154</v>
      </c>
      <c r="H502" s="165">
        <v>10.325999999999999</v>
      </c>
      <c r="I502" s="166"/>
      <c r="L502" s="162"/>
      <c r="M502" s="167"/>
      <c r="U502" s="168"/>
      <c r="AT502" s="163" t="s">
        <v>147</v>
      </c>
      <c r="AU502" s="163" t="s">
        <v>87</v>
      </c>
      <c r="AV502" s="14" t="s">
        <v>155</v>
      </c>
      <c r="AW502" s="14" t="s">
        <v>35</v>
      </c>
      <c r="AX502" s="14" t="s">
        <v>74</v>
      </c>
      <c r="AY502" s="163" t="s">
        <v>135</v>
      </c>
    </row>
    <row r="503" spans="2:65" s="12" customFormat="1" ht="11.25">
      <c r="B503" s="148"/>
      <c r="D503" s="149" t="s">
        <v>147</v>
      </c>
      <c r="E503" s="150" t="s">
        <v>19</v>
      </c>
      <c r="F503" s="151" t="s">
        <v>200</v>
      </c>
      <c r="H503" s="150" t="s">
        <v>19</v>
      </c>
      <c r="I503" s="152"/>
      <c r="L503" s="148"/>
      <c r="M503" s="153"/>
      <c r="U503" s="154"/>
      <c r="AT503" s="150" t="s">
        <v>147</v>
      </c>
      <c r="AU503" s="150" t="s">
        <v>87</v>
      </c>
      <c r="AV503" s="12" t="s">
        <v>81</v>
      </c>
      <c r="AW503" s="12" t="s">
        <v>35</v>
      </c>
      <c r="AX503" s="12" t="s">
        <v>74</v>
      </c>
      <c r="AY503" s="150" t="s">
        <v>135</v>
      </c>
    </row>
    <row r="504" spans="2:65" s="13" customFormat="1" ht="11.25">
      <c r="B504" s="155"/>
      <c r="D504" s="149" t="s">
        <v>147</v>
      </c>
      <c r="E504" s="156" t="s">
        <v>19</v>
      </c>
      <c r="F504" s="157" t="s">
        <v>201</v>
      </c>
      <c r="H504" s="158">
        <v>103.26</v>
      </c>
      <c r="I504" s="159"/>
      <c r="L504" s="155"/>
      <c r="M504" s="160"/>
      <c r="U504" s="161"/>
      <c r="AT504" s="156" t="s">
        <v>147</v>
      </c>
      <c r="AU504" s="156" t="s">
        <v>87</v>
      </c>
      <c r="AV504" s="13" t="s">
        <v>87</v>
      </c>
      <c r="AW504" s="13" t="s">
        <v>35</v>
      </c>
      <c r="AX504" s="13" t="s">
        <v>74</v>
      </c>
      <c r="AY504" s="156" t="s">
        <v>135</v>
      </c>
    </row>
    <row r="505" spans="2:65" s="14" customFormat="1" ht="11.25">
      <c r="B505" s="162"/>
      <c r="D505" s="149" t="s">
        <v>147</v>
      </c>
      <c r="E505" s="163" t="s">
        <v>19</v>
      </c>
      <c r="F505" s="164" t="s">
        <v>154</v>
      </c>
      <c r="H505" s="165">
        <v>103.26</v>
      </c>
      <c r="I505" s="166"/>
      <c r="L505" s="162"/>
      <c r="M505" s="167"/>
      <c r="U505" s="168"/>
      <c r="AT505" s="163" t="s">
        <v>147</v>
      </c>
      <c r="AU505" s="163" t="s">
        <v>87</v>
      </c>
      <c r="AV505" s="14" t="s">
        <v>155</v>
      </c>
      <c r="AW505" s="14" t="s">
        <v>35</v>
      </c>
      <c r="AX505" s="14" t="s">
        <v>74</v>
      </c>
      <c r="AY505" s="163" t="s">
        <v>135</v>
      </c>
    </row>
    <row r="506" spans="2:65" s="12" customFormat="1" ht="11.25">
      <c r="B506" s="148"/>
      <c r="D506" s="149" t="s">
        <v>147</v>
      </c>
      <c r="E506" s="150" t="s">
        <v>19</v>
      </c>
      <c r="F506" s="151" t="s">
        <v>547</v>
      </c>
      <c r="H506" s="150" t="s">
        <v>19</v>
      </c>
      <c r="I506" s="152"/>
      <c r="L506" s="148"/>
      <c r="M506" s="153"/>
      <c r="U506" s="154"/>
      <c r="AT506" s="150" t="s">
        <v>147</v>
      </c>
      <c r="AU506" s="150" t="s">
        <v>87</v>
      </c>
      <c r="AV506" s="12" t="s">
        <v>81</v>
      </c>
      <c r="AW506" s="12" t="s">
        <v>35</v>
      </c>
      <c r="AX506" s="12" t="s">
        <v>74</v>
      </c>
      <c r="AY506" s="150" t="s">
        <v>135</v>
      </c>
    </row>
    <row r="507" spans="2:65" s="13" customFormat="1" ht="11.25">
      <c r="B507" s="155"/>
      <c r="D507" s="149" t="s">
        <v>147</v>
      </c>
      <c r="E507" s="156" t="s">
        <v>19</v>
      </c>
      <c r="F507" s="157" t="s">
        <v>548</v>
      </c>
      <c r="H507" s="158">
        <v>-270.12</v>
      </c>
      <c r="I507" s="159"/>
      <c r="L507" s="155"/>
      <c r="M507" s="160"/>
      <c r="U507" s="161"/>
      <c r="AT507" s="156" t="s">
        <v>147</v>
      </c>
      <c r="AU507" s="156" t="s">
        <v>87</v>
      </c>
      <c r="AV507" s="13" t="s">
        <v>87</v>
      </c>
      <c r="AW507" s="13" t="s">
        <v>35</v>
      </c>
      <c r="AX507" s="13" t="s">
        <v>74</v>
      </c>
      <c r="AY507" s="156" t="s">
        <v>135</v>
      </c>
    </row>
    <row r="508" spans="2:65" s="15" customFormat="1" ht="11.25">
      <c r="B508" s="169"/>
      <c r="D508" s="149" t="s">
        <v>147</v>
      </c>
      <c r="E508" s="170" t="s">
        <v>19</v>
      </c>
      <c r="F508" s="171" t="s">
        <v>162</v>
      </c>
      <c r="H508" s="172">
        <v>2594.8379999999997</v>
      </c>
      <c r="I508" s="173"/>
      <c r="L508" s="169"/>
      <c r="M508" s="174"/>
      <c r="U508" s="175"/>
      <c r="AT508" s="170" t="s">
        <v>147</v>
      </c>
      <c r="AU508" s="170" t="s">
        <v>87</v>
      </c>
      <c r="AV508" s="15" t="s">
        <v>143</v>
      </c>
      <c r="AW508" s="15" t="s">
        <v>35</v>
      </c>
      <c r="AX508" s="15" t="s">
        <v>81</v>
      </c>
      <c r="AY508" s="170" t="s">
        <v>135</v>
      </c>
    </row>
    <row r="509" spans="2:65" s="1" customFormat="1" ht="24.2" customHeight="1">
      <c r="B509" s="33"/>
      <c r="C509" s="131" t="s">
        <v>549</v>
      </c>
      <c r="D509" s="131" t="s">
        <v>138</v>
      </c>
      <c r="E509" s="132" t="s">
        <v>550</v>
      </c>
      <c r="F509" s="133" t="s">
        <v>551</v>
      </c>
      <c r="G509" s="134" t="s">
        <v>141</v>
      </c>
      <c r="H509" s="135">
        <v>174.9</v>
      </c>
      <c r="I509" s="136"/>
      <c r="J509" s="137">
        <f>ROUND(I509*H509,2)</f>
        <v>0</v>
      </c>
      <c r="K509" s="133" t="s">
        <v>142</v>
      </c>
      <c r="L509" s="33"/>
      <c r="M509" s="138" t="s">
        <v>19</v>
      </c>
      <c r="N509" s="139" t="s">
        <v>46</v>
      </c>
      <c r="P509" s="140">
        <f>O509*H509</f>
        <v>0</v>
      </c>
      <c r="Q509" s="140">
        <v>0</v>
      </c>
      <c r="R509" s="140">
        <f>Q509*H509</f>
        <v>0</v>
      </c>
      <c r="S509" s="140">
        <v>2.9000000000000001E-2</v>
      </c>
      <c r="T509" s="140">
        <f>S509*H509</f>
        <v>5.0721000000000007</v>
      </c>
      <c r="U509" s="141" t="s">
        <v>19</v>
      </c>
      <c r="AR509" s="142" t="s">
        <v>143</v>
      </c>
      <c r="AT509" s="142" t="s">
        <v>138</v>
      </c>
      <c r="AU509" s="142" t="s">
        <v>87</v>
      </c>
      <c r="AY509" s="18" t="s">
        <v>135</v>
      </c>
      <c r="BE509" s="143">
        <f>IF(N509="základní",J509,0)</f>
        <v>0</v>
      </c>
      <c r="BF509" s="143">
        <f>IF(N509="snížená",J509,0)</f>
        <v>0</v>
      </c>
      <c r="BG509" s="143">
        <f>IF(N509="zákl. přenesená",J509,0)</f>
        <v>0</v>
      </c>
      <c r="BH509" s="143">
        <f>IF(N509="sníž. přenesená",J509,0)</f>
        <v>0</v>
      </c>
      <c r="BI509" s="143">
        <f>IF(N509="nulová",J509,0)</f>
        <v>0</v>
      </c>
      <c r="BJ509" s="18" t="s">
        <v>87</v>
      </c>
      <c r="BK509" s="143">
        <f>ROUND(I509*H509,2)</f>
        <v>0</v>
      </c>
      <c r="BL509" s="18" t="s">
        <v>143</v>
      </c>
      <c r="BM509" s="142" t="s">
        <v>552</v>
      </c>
    </row>
    <row r="510" spans="2:65" s="1" customFormat="1" ht="11.25">
      <c r="B510" s="33"/>
      <c r="D510" s="144" t="s">
        <v>145</v>
      </c>
      <c r="F510" s="145" t="s">
        <v>553</v>
      </c>
      <c r="I510" s="146"/>
      <c r="L510" s="33"/>
      <c r="M510" s="147"/>
      <c r="U510" s="54"/>
      <c r="AT510" s="18" t="s">
        <v>145</v>
      </c>
      <c r="AU510" s="18" t="s">
        <v>87</v>
      </c>
    </row>
    <row r="511" spans="2:65" s="13" customFormat="1" ht="11.25">
      <c r="B511" s="155"/>
      <c r="D511" s="149" t="s">
        <v>147</v>
      </c>
      <c r="E511" s="156" t="s">
        <v>19</v>
      </c>
      <c r="F511" s="157" t="s">
        <v>172</v>
      </c>
      <c r="H511" s="158">
        <v>174.9</v>
      </c>
      <c r="I511" s="159"/>
      <c r="L511" s="155"/>
      <c r="M511" s="160"/>
      <c r="U511" s="161"/>
      <c r="AT511" s="156" t="s">
        <v>147</v>
      </c>
      <c r="AU511" s="156" t="s">
        <v>87</v>
      </c>
      <c r="AV511" s="13" t="s">
        <v>87</v>
      </c>
      <c r="AW511" s="13" t="s">
        <v>35</v>
      </c>
      <c r="AX511" s="13" t="s">
        <v>74</v>
      </c>
      <c r="AY511" s="156" t="s">
        <v>135</v>
      </c>
    </row>
    <row r="512" spans="2:65" s="15" customFormat="1" ht="11.25">
      <c r="B512" s="169"/>
      <c r="D512" s="149" t="s">
        <v>147</v>
      </c>
      <c r="E512" s="170" t="s">
        <v>19</v>
      </c>
      <c r="F512" s="171" t="s">
        <v>162</v>
      </c>
      <c r="H512" s="172">
        <v>174.9</v>
      </c>
      <c r="I512" s="173"/>
      <c r="L512" s="169"/>
      <c r="M512" s="174"/>
      <c r="U512" s="175"/>
      <c r="AT512" s="170" t="s">
        <v>147</v>
      </c>
      <c r="AU512" s="170" t="s">
        <v>87</v>
      </c>
      <c r="AV512" s="15" t="s">
        <v>143</v>
      </c>
      <c r="AW512" s="15" t="s">
        <v>35</v>
      </c>
      <c r="AX512" s="15" t="s">
        <v>81</v>
      </c>
      <c r="AY512" s="170" t="s">
        <v>135</v>
      </c>
    </row>
    <row r="513" spans="2:65" s="1" customFormat="1" ht="24.2" customHeight="1">
      <c r="B513" s="33"/>
      <c r="C513" s="131" t="s">
        <v>554</v>
      </c>
      <c r="D513" s="131" t="s">
        <v>138</v>
      </c>
      <c r="E513" s="132" t="s">
        <v>555</v>
      </c>
      <c r="F513" s="133" t="s">
        <v>556</v>
      </c>
      <c r="G513" s="134" t="s">
        <v>141</v>
      </c>
      <c r="H513" s="135">
        <v>270.12</v>
      </c>
      <c r="I513" s="136"/>
      <c r="J513" s="137">
        <f>ROUND(I513*H513,2)</f>
        <v>0</v>
      </c>
      <c r="K513" s="133" t="s">
        <v>142</v>
      </c>
      <c r="L513" s="33"/>
      <c r="M513" s="138" t="s">
        <v>19</v>
      </c>
      <c r="N513" s="139" t="s">
        <v>46</v>
      </c>
      <c r="P513" s="140">
        <f>O513*H513</f>
        <v>0</v>
      </c>
      <c r="Q513" s="140">
        <v>0</v>
      </c>
      <c r="R513" s="140">
        <f>Q513*H513</f>
        <v>0</v>
      </c>
      <c r="S513" s="140">
        <v>5.8999999999999997E-2</v>
      </c>
      <c r="T513" s="140">
        <f>S513*H513</f>
        <v>15.93708</v>
      </c>
      <c r="U513" s="141" t="s">
        <v>19</v>
      </c>
      <c r="AR513" s="142" t="s">
        <v>143</v>
      </c>
      <c r="AT513" s="142" t="s">
        <v>138</v>
      </c>
      <c r="AU513" s="142" t="s">
        <v>87</v>
      </c>
      <c r="AY513" s="18" t="s">
        <v>135</v>
      </c>
      <c r="BE513" s="143">
        <f>IF(N513="základní",J513,0)</f>
        <v>0</v>
      </c>
      <c r="BF513" s="143">
        <f>IF(N513="snížená",J513,0)</f>
        <v>0</v>
      </c>
      <c r="BG513" s="143">
        <f>IF(N513="zákl. přenesená",J513,0)</f>
        <v>0</v>
      </c>
      <c r="BH513" s="143">
        <f>IF(N513="sníž. přenesená",J513,0)</f>
        <v>0</v>
      </c>
      <c r="BI513" s="143">
        <f>IF(N513="nulová",J513,0)</f>
        <v>0</v>
      </c>
      <c r="BJ513" s="18" t="s">
        <v>87</v>
      </c>
      <c r="BK513" s="143">
        <f>ROUND(I513*H513,2)</f>
        <v>0</v>
      </c>
      <c r="BL513" s="18" t="s">
        <v>143</v>
      </c>
      <c r="BM513" s="142" t="s">
        <v>557</v>
      </c>
    </row>
    <row r="514" spans="2:65" s="1" customFormat="1" ht="11.25">
      <c r="B514" s="33"/>
      <c r="D514" s="144" t="s">
        <v>145</v>
      </c>
      <c r="F514" s="145" t="s">
        <v>558</v>
      </c>
      <c r="I514" s="146"/>
      <c r="L514" s="33"/>
      <c r="M514" s="147"/>
      <c r="U514" s="54"/>
      <c r="AT514" s="18" t="s">
        <v>145</v>
      </c>
      <c r="AU514" s="18" t="s">
        <v>87</v>
      </c>
    </row>
    <row r="515" spans="2:65" s="12" customFormat="1" ht="11.25">
      <c r="B515" s="148"/>
      <c r="D515" s="149" t="s">
        <v>147</v>
      </c>
      <c r="E515" s="150" t="s">
        <v>19</v>
      </c>
      <c r="F515" s="151" t="s">
        <v>221</v>
      </c>
      <c r="H515" s="150" t="s">
        <v>19</v>
      </c>
      <c r="I515" s="152"/>
      <c r="L515" s="148"/>
      <c r="M515" s="153"/>
      <c r="U515" s="154"/>
      <c r="AT515" s="150" t="s">
        <v>147</v>
      </c>
      <c r="AU515" s="150" t="s">
        <v>87</v>
      </c>
      <c r="AV515" s="12" t="s">
        <v>81</v>
      </c>
      <c r="AW515" s="12" t="s">
        <v>35</v>
      </c>
      <c r="AX515" s="12" t="s">
        <v>74</v>
      </c>
      <c r="AY515" s="150" t="s">
        <v>135</v>
      </c>
    </row>
    <row r="516" spans="2:65" s="13" customFormat="1" ht="11.25">
      <c r="B516" s="155"/>
      <c r="D516" s="149" t="s">
        <v>147</v>
      </c>
      <c r="E516" s="156" t="s">
        <v>19</v>
      </c>
      <c r="F516" s="157" t="s">
        <v>222</v>
      </c>
      <c r="H516" s="158">
        <v>38.28</v>
      </c>
      <c r="I516" s="159"/>
      <c r="L516" s="155"/>
      <c r="M516" s="160"/>
      <c r="U516" s="161"/>
      <c r="AT516" s="156" t="s">
        <v>147</v>
      </c>
      <c r="AU516" s="156" t="s">
        <v>87</v>
      </c>
      <c r="AV516" s="13" t="s">
        <v>87</v>
      </c>
      <c r="AW516" s="13" t="s">
        <v>35</v>
      </c>
      <c r="AX516" s="13" t="s">
        <v>74</v>
      </c>
      <c r="AY516" s="156" t="s">
        <v>135</v>
      </c>
    </row>
    <row r="517" spans="2:65" s="12" customFormat="1" ht="11.25">
      <c r="B517" s="148"/>
      <c r="D517" s="149" t="s">
        <v>147</v>
      </c>
      <c r="E517" s="150" t="s">
        <v>19</v>
      </c>
      <c r="F517" s="151" t="s">
        <v>223</v>
      </c>
      <c r="H517" s="150" t="s">
        <v>19</v>
      </c>
      <c r="I517" s="152"/>
      <c r="L517" s="148"/>
      <c r="M517" s="153"/>
      <c r="U517" s="154"/>
      <c r="AT517" s="150" t="s">
        <v>147</v>
      </c>
      <c r="AU517" s="150" t="s">
        <v>87</v>
      </c>
      <c r="AV517" s="12" t="s">
        <v>81</v>
      </c>
      <c r="AW517" s="12" t="s">
        <v>35</v>
      </c>
      <c r="AX517" s="12" t="s">
        <v>74</v>
      </c>
      <c r="AY517" s="150" t="s">
        <v>135</v>
      </c>
    </row>
    <row r="518" spans="2:65" s="13" customFormat="1" ht="11.25">
      <c r="B518" s="155"/>
      <c r="D518" s="149" t="s">
        <v>147</v>
      </c>
      <c r="E518" s="156" t="s">
        <v>19</v>
      </c>
      <c r="F518" s="157" t="s">
        <v>224</v>
      </c>
      <c r="H518" s="158">
        <v>231.84</v>
      </c>
      <c r="I518" s="159"/>
      <c r="L518" s="155"/>
      <c r="M518" s="160"/>
      <c r="U518" s="161"/>
      <c r="AT518" s="156" t="s">
        <v>147</v>
      </c>
      <c r="AU518" s="156" t="s">
        <v>87</v>
      </c>
      <c r="AV518" s="13" t="s">
        <v>87</v>
      </c>
      <c r="AW518" s="13" t="s">
        <v>35</v>
      </c>
      <c r="AX518" s="13" t="s">
        <v>74</v>
      </c>
      <c r="AY518" s="156" t="s">
        <v>135</v>
      </c>
    </row>
    <row r="519" spans="2:65" s="15" customFormat="1" ht="11.25">
      <c r="B519" s="169"/>
      <c r="D519" s="149" t="s">
        <v>147</v>
      </c>
      <c r="E519" s="170" t="s">
        <v>19</v>
      </c>
      <c r="F519" s="171" t="s">
        <v>162</v>
      </c>
      <c r="H519" s="172">
        <v>270.12</v>
      </c>
      <c r="I519" s="173"/>
      <c r="L519" s="169"/>
      <c r="M519" s="174"/>
      <c r="U519" s="175"/>
      <c r="AT519" s="170" t="s">
        <v>147</v>
      </c>
      <c r="AU519" s="170" t="s">
        <v>87</v>
      </c>
      <c r="AV519" s="15" t="s">
        <v>143</v>
      </c>
      <c r="AW519" s="15" t="s">
        <v>35</v>
      </c>
      <c r="AX519" s="15" t="s">
        <v>81</v>
      </c>
      <c r="AY519" s="170" t="s">
        <v>135</v>
      </c>
    </row>
    <row r="520" spans="2:65" s="1" customFormat="1" ht="16.5" customHeight="1">
      <c r="B520" s="33"/>
      <c r="C520" s="131" t="s">
        <v>559</v>
      </c>
      <c r="D520" s="131" t="s">
        <v>138</v>
      </c>
      <c r="E520" s="132" t="s">
        <v>560</v>
      </c>
      <c r="F520" s="133" t="s">
        <v>561</v>
      </c>
      <c r="G520" s="134" t="s">
        <v>445</v>
      </c>
      <c r="H520" s="135">
        <v>44</v>
      </c>
      <c r="I520" s="136"/>
      <c r="J520" s="137">
        <f>ROUND(I520*H520,2)</f>
        <v>0</v>
      </c>
      <c r="K520" s="133" t="s">
        <v>19</v>
      </c>
      <c r="L520" s="33"/>
      <c r="M520" s="138" t="s">
        <v>19</v>
      </c>
      <c r="N520" s="139" t="s">
        <v>46</v>
      </c>
      <c r="P520" s="140">
        <f>O520*H520</f>
        <v>0</v>
      </c>
      <c r="Q520" s="140">
        <v>0</v>
      </c>
      <c r="R520" s="140">
        <f>Q520*H520</f>
        <v>0</v>
      </c>
      <c r="S520" s="140">
        <v>0</v>
      </c>
      <c r="T520" s="140">
        <f>S520*H520</f>
        <v>0</v>
      </c>
      <c r="U520" s="141" t="s">
        <v>19</v>
      </c>
      <c r="AR520" s="142" t="s">
        <v>143</v>
      </c>
      <c r="AT520" s="142" t="s">
        <v>138</v>
      </c>
      <c r="AU520" s="142" t="s">
        <v>87</v>
      </c>
      <c r="AY520" s="18" t="s">
        <v>135</v>
      </c>
      <c r="BE520" s="143">
        <f>IF(N520="základní",J520,0)</f>
        <v>0</v>
      </c>
      <c r="BF520" s="143">
        <f>IF(N520="snížená",J520,0)</f>
        <v>0</v>
      </c>
      <c r="BG520" s="143">
        <f>IF(N520="zákl. přenesená",J520,0)</f>
        <v>0</v>
      </c>
      <c r="BH520" s="143">
        <f>IF(N520="sníž. přenesená",J520,0)</f>
        <v>0</v>
      </c>
      <c r="BI520" s="143">
        <f>IF(N520="nulová",J520,0)</f>
        <v>0</v>
      </c>
      <c r="BJ520" s="18" t="s">
        <v>87</v>
      </c>
      <c r="BK520" s="143">
        <f>ROUND(I520*H520,2)</f>
        <v>0</v>
      </c>
      <c r="BL520" s="18" t="s">
        <v>143</v>
      </c>
      <c r="BM520" s="142" t="s">
        <v>562</v>
      </c>
    </row>
    <row r="521" spans="2:65" s="13" customFormat="1" ht="11.25">
      <c r="B521" s="155"/>
      <c r="D521" s="149" t="s">
        <v>147</v>
      </c>
      <c r="E521" s="156" t="s">
        <v>19</v>
      </c>
      <c r="F521" s="157" t="s">
        <v>563</v>
      </c>
      <c r="H521" s="158">
        <v>44</v>
      </c>
      <c r="I521" s="159"/>
      <c r="L521" s="155"/>
      <c r="M521" s="160"/>
      <c r="U521" s="161"/>
      <c r="AT521" s="156" t="s">
        <v>147</v>
      </c>
      <c r="AU521" s="156" t="s">
        <v>87</v>
      </c>
      <c r="AV521" s="13" t="s">
        <v>87</v>
      </c>
      <c r="AW521" s="13" t="s">
        <v>35</v>
      </c>
      <c r="AX521" s="13" t="s">
        <v>74</v>
      </c>
      <c r="AY521" s="156" t="s">
        <v>135</v>
      </c>
    </row>
    <row r="522" spans="2:65" s="15" customFormat="1" ht="11.25">
      <c r="B522" s="169"/>
      <c r="D522" s="149" t="s">
        <v>147</v>
      </c>
      <c r="E522" s="170" t="s">
        <v>19</v>
      </c>
      <c r="F522" s="171" t="s">
        <v>162</v>
      </c>
      <c r="H522" s="172">
        <v>44</v>
      </c>
      <c r="I522" s="173"/>
      <c r="L522" s="169"/>
      <c r="M522" s="174"/>
      <c r="U522" s="175"/>
      <c r="AT522" s="170" t="s">
        <v>147</v>
      </c>
      <c r="AU522" s="170" t="s">
        <v>87</v>
      </c>
      <c r="AV522" s="15" t="s">
        <v>143</v>
      </c>
      <c r="AW522" s="15" t="s">
        <v>35</v>
      </c>
      <c r="AX522" s="15" t="s">
        <v>81</v>
      </c>
      <c r="AY522" s="170" t="s">
        <v>135</v>
      </c>
    </row>
    <row r="523" spans="2:65" s="1" customFormat="1" ht="16.5" customHeight="1">
      <c r="B523" s="33"/>
      <c r="C523" s="131" t="s">
        <v>564</v>
      </c>
      <c r="D523" s="131" t="s">
        <v>138</v>
      </c>
      <c r="E523" s="132" t="s">
        <v>565</v>
      </c>
      <c r="F523" s="133" t="s">
        <v>566</v>
      </c>
      <c r="G523" s="134" t="s">
        <v>445</v>
      </c>
      <c r="H523" s="135">
        <v>44</v>
      </c>
      <c r="I523" s="136"/>
      <c r="J523" s="137">
        <f>ROUND(I523*H523,2)</f>
        <v>0</v>
      </c>
      <c r="K523" s="133" t="s">
        <v>19</v>
      </c>
      <c r="L523" s="33"/>
      <c r="M523" s="138" t="s">
        <v>19</v>
      </c>
      <c r="N523" s="139" t="s">
        <v>46</v>
      </c>
      <c r="P523" s="140">
        <f>O523*H523</f>
        <v>0</v>
      </c>
      <c r="Q523" s="140">
        <v>0</v>
      </c>
      <c r="R523" s="140">
        <f>Q523*H523</f>
        <v>0</v>
      </c>
      <c r="S523" s="140">
        <v>0</v>
      </c>
      <c r="T523" s="140">
        <f>S523*H523</f>
        <v>0</v>
      </c>
      <c r="U523" s="141" t="s">
        <v>19</v>
      </c>
      <c r="AR523" s="142" t="s">
        <v>143</v>
      </c>
      <c r="AT523" s="142" t="s">
        <v>138</v>
      </c>
      <c r="AU523" s="142" t="s">
        <v>87</v>
      </c>
      <c r="AY523" s="18" t="s">
        <v>135</v>
      </c>
      <c r="BE523" s="143">
        <f>IF(N523="základní",J523,0)</f>
        <v>0</v>
      </c>
      <c r="BF523" s="143">
        <f>IF(N523="snížená",J523,0)</f>
        <v>0</v>
      </c>
      <c r="BG523" s="143">
        <f>IF(N523="zákl. přenesená",J523,0)</f>
        <v>0</v>
      </c>
      <c r="BH523" s="143">
        <f>IF(N523="sníž. přenesená",J523,0)</f>
        <v>0</v>
      </c>
      <c r="BI523" s="143">
        <f>IF(N523="nulová",J523,0)</f>
        <v>0</v>
      </c>
      <c r="BJ523" s="18" t="s">
        <v>87</v>
      </c>
      <c r="BK523" s="143">
        <f>ROUND(I523*H523,2)</f>
        <v>0</v>
      </c>
      <c r="BL523" s="18" t="s">
        <v>143</v>
      </c>
      <c r="BM523" s="142" t="s">
        <v>567</v>
      </c>
    </row>
    <row r="524" spans="2:65" s="13" customFormat="1" ht="11.25">
      <c r="B524" s="155"/>
      <c r="D524" s="149" t="s">
        <v>147</v>
      </c>
      <c r="E524" s="156" t="s">
        <v>19</v>
      </c>
      <c r="F524" s="157" t="s">
        <v>563</v>
      </c>
      <c r="H524" s="158">
        <v>44</v>
      </c>
      <c r="I524" s="159"/>
      <c r="L524" s="155"/>
      <c r="M524" s="160"/>
      <c r="U524" s="161"/>
      <c r="AT524" s="156" t="s">
        <v>147</v>
      </c>
      <c r="AU524" s="156" t="s">
        <v>87</v>
      </c>
      <c r="AV524" s="13" t="s">
        <v>87</v>
      </c>
      <c r="AW524" s="13" t="s">
        <v>35</v>
      </c>
      <c r="AX524" s="13" t="s">
        <v>74</v>
      </c>
      <c r="AY524" s="156" t="s">
        <v>135</v>
      </c>
    </row>
    <row r="525" spans="2:65" s="15" customFormat="1" ht="11.25">
      <c r="B525" s="169"/>
      <c r="D525" s="149" t="s">
        <v>147</v>
      </c>
      <c r="E525" s="170" t="s">
        <v>19</v>
      </c>
      <c r="F525" s="171" t="s">
        <v>162</v>
      </c>
      <c r="H525" s="172">
        <v>44</v>
      </c>
      <c r="I525" s="173"/>
      <c r="L525" s="169"/>
      <c r="M525" s="174"/>
      <c r="U525" s="175"/>
      <c r="AT525" s="170" t="s">
        <v>147</v>
      </c>
      <c r="AU525" s="170" t="s">
        <v>87</v>
      </c>
      <c r="AV525" s="15" t="s">
        <v>143</v>
      </c>
      <c r="AW525" s="15" t="s">
        <v>35</v>
      </c>
      <c r="AX525" s="15" t="s">
        <v>81</v>
      </c>
      <c r="AY525" s="170" t="s">
        <v>135</v>
      </c>
    </row>
    <row r="526" spans="2:65" s="1" customFormat="1" ht="24.2" customHeight="1">
      <c r="B526" s="33"/>
      <c r="C526" s="131" t="s">
        <v>568</v>
      </c>
      <c r="D526" s="131" t="s">
        <v>138</v>
      </c>
      <c r="E526" s="132" t="s">
        <v>569</v>
      </c>
      <c r="F526" s="133" t="s">
        <v>570</v>
      </c>
      <c r="G526" s="134" t="s">
        <v>141</v>
      </c>
      <c r="H526" s="135">
        <v>306.8</v>
      </c>
      <c r="I526" s="136"/>
      <c r="J526" s="137">
        <f>ROUND(I526*H526,2)</f>
        <v>0</v>
      </c>
      <c r="K526" s="133" t="s">
        <v>142</v>
      </c>
      <c r="L526" s="33"/>
      <c r="M526" s="138" t="s">
        <v>19</v>
      </c>
      <c r="N526" s="139" t="s">
        <v>46</v>
      </c>
      <c r="P526" s="140">
        <f>O526*H526</f>
        <v>0</v>
      </c>
      <c r="Q526" s="140">
        <v>4.0000000000000003E-5</v>
      </c>
      <c r="R526" s="140">
        <f>Q526*H526</f>
        <v>1.2272000000000002E-2</v>
      </c>
      <c r="S526" s="140">
        <v>0</v>
      </c>
      <c r="T526" s="140">
        <f>S526*H526</f>
        <v>0</v>
      </c>
      <c r="U526" s="141" t="s">
        <v>19</v>
      </c>
      <c r="AR526" s="142" t="s">
        <v>143</v>
      </c>
      <c r="AT526" s="142" t="s">
        <v>138</v>
      </c>
      <c r="AU526" s="142" t="s">
        <v>87</v>
      </c>
      <c r="AY526" s="18" t="s">
        <v>135</v>
      </c>
      <c r="BE526" s="143">
        <f>IF(N526="základní",J526,0)</f>
        <v>0</v>
      </c>
      <c r="BF526" s="143">
        <f>IF(N526="snížená",J526,0)</f>
        <v>0</v>
      </c>
      <c r="BG526" s="143">
        <f>IF(N526="zákl. přenesená",J526,0)</f>
        <v>0</v>
      </c>
      <c r="BH526" s="143">
        <f>IF(N526="sníž. přenesená",J526,0)</f>
        <v>0</v>
      </c>
      <c r="BI526" s="143">
        <f>IF(N526="nulová",J526,0)</f>
        <v>0</v>
      </c>
      <c r="BJ526" s="18" t="s">
        <v>87</v>
      </c>
      <c r="BK526" s="143">
        <f>ROUND(I526*H526,2)</f>
        <v>0</v>
      </c>
      <c r="BL526" s="18" t="s">
        <v>143</v>
      </c>
      <c r="BM526" s="142" t="s">
        <v>571</v>
      </c>
    </row>
    <row r="527" spans="2:65" s="1" customFormat="1" ht="11.25">
      <c r="B527" s="33"/>
      <c r="D527" s="144" t="s">
        <v>145</v>
      </c>
      <c r="F527" s="145" t="s">
        <v>572</v>
      </c>
      <c r="I527" s="146"/>
      <c r="L527" s="33"/>
      <c r="M527" s="147"/>
      <c r="U527" s="54"/>
      <c r="AT527" s="18" t="s">
        <v>145</v>
      </c>
      <c r="AU527" s="18" t="s">
        <v>87</v>
      </c>
    </row>
    <row r="528" spans="2:65" s="13" customFormat="1" ht="11.25">
      <c r="B528" s="155"/>
      <c r="D528" s="149" t="s">
        <v>147</v>
      </c>
      <c r="E528" s="156" t="s">
        <v>19</v>
      </c>
      <c r="F528" s="157" t="s">
        <v>573</v>
      </c>
      <c r="H528" s="158">
        <v>206.8</v>
      </c>
      <c r="I528" s="159"/>
      <c r="L528" s="155"/>
      <c r="M528" s="160"/>
      <c r="U528" s="161"/>
      <c r="AT528" s="156" t="s">
        <v>147</v>
      </c>
      <c r="AU528" s="156" t="s">
        <v>87</v>
      </c>
      <c r="AV528" s="13" t="s">
        <v>87</v>
      </c>
      <c r="AW528" s="13" t="s">
        <v>35</v>
      </c>
      <c r="AX528" s="13" t="s">
        <v>74</v>
      </c>
      <c r="AY528" s="156" t="s">
        <v>135</v>
      </c>
    </row>
    <row r="529" spans="2:65" s="13" customFormat="1" ht="11.25">
      <c r="B529" s="155"/>
      <c r="D529" s="149" t="s">
        <v>147</v>
      </c>
      <c r="E529" s="156" t="s">
        <v>19</v>
      </c>
      <c r="F529" s="157" t="s">
        <v>574</v>
      </c>
      <c r="H529" s="158">
        <v>100</v>
      </c>
      <c r="I529" s="159"/>
      <c r="L529" s="155"/>
      <c r="M529" s="160"/>
      <c r="U529" s="161"/>
      <c r="AT529" s="156" t="s">
        <v>147</v>
      </c>
      <c r="AU529" s="156" t="s">
        <v>87</v>
      </c>
      <c r="AV529" s="13" t="s">
        <v>87</v>
      </c>
      <c r="AW529" s="13" t="s">
        <v>35</v>
      </c>
      <c r="AX529" s="13" t="s">
        <v>74</v>
      </c>
      <c r="AY529" s="156" t="s">
        <v>135</v>
      </c>
    </row>
    <row r="530" spans="2:65" s="15" customFormat="1" ht="11.25">
      <c r="B530" s="169"/>
      <c r="D530" s="149" t="s">
        <v>147</v>
      </c>
      <c r="E530" s="170" t="s">
        <v>19</v>
      </c>
      <c r="F530" s="171" t="s">
        <v>162</v>
      </c>
      <c r="H530" s="172">
        <v>306.8</v>
      </c>
      <c r="I530" s="173"/>
      <c r="L530" s="169"/>
      <c r="M530" s="174"/>
      <c r="U530" s="175"/>
      <c r="AT530" s="170" t="s">
        <v>147</v>
      </c>
      <c r="AU530" s="170" t="s">
        <v>87</v>
      </c>
      <c r="AV530" s="15" t="s">
        <v>143</v>
      </c>
      <c r="AW530" s="15" t="s">
        <v>35</v>
      </c>
      <c r="AX530" s="15" t="s">
        <v>81</v>
      </c>
      <c r="AY530" s="170" t="s">
        <v>135</v>
      </c>
    </row>
    <row r="531" spans="2:65" s="11" customFormat="1" ht="22.9" customHeight="1">
      <c r="B531" s="119"/>
      <c r="D531" s="120" t="s">
        <v>73</v>
      </c>
      <c r="E531" s="129" t="s">
        <v>575</v>
      </c>
      <c r="F531" s="129" t="s">
        <v>576</v>
      </c>
      <c r="I531" s="122"/>
      <c r="J531" s="130">
        <f>BK531</f>
        <v>0</v>
      </c>
      <c r="L531" s="119"/>
      <c r="M531" s="124"/>
      <c r="P531" s="125">
        <f>SUM(P532:P550)</f>
        <v>0</v>
      </c>
      <c r="R531" s="125">
        <f>SUM(R532:R550)</f>
        <v>0</v>
      </c>
      <c r="T531" s="125">
        <f>SUM(T532:T550)</f>
        <v>0</v>
      </c>
      <c r="U531" s="126"/>
      <c r="AR531" s="120" t="s">
        <v>81</v>
      </c>
      <c r="AT531" s="127" t="s">
        <v>73</v>
      </c>
      <c r="AU531" s="127" t="s">
        <v>81</v>
      </c>
      <c r="AY531" s="120" t="s">
        <v>135</v>
      </c>
      <c r="BK531" s="128">
        <f>SUM(BK532:BK550)</f>
        <v>0</v>
      </c>
    </row>
    <row r="532" spans="2:65" s="1" customFormat="1" ht="24.2" customHeight="1">
      <c r="B532" s="33"/>
      <c r="C532" s="131" t="s">
        <v>577</v>
      </c>
      <c r="D532" s="131" t="s">
        <v>138</v>
      </c>
      <c r="E532" s="132" t="s">
        <v>578</v>
      </c>
      <c r="F532" s="133" t="s">
        <v>579</v>
      </c>
      <c r="G532" s="134" t="s">
        <v>580</v>
      </c>
      <c r="H532" s="135">
        <v>86.227000000000004</v>
      </c>
      <c r="I532" s="136"/>
      <c r="J532" s="137">
        <f>ROUND(I532*H532,2)</f>
        <v>0</v>
      </c>
      <c r="K532" s="133" t="s">
        <v>142</v>
      </c>
      <c r="L532" s="33"/>
      <c r="M532" s="138" t="s">
        <v>19</v>
      </c>
      <c r="N532" s="139" t="s">
        <v>46</v>
      </c>
      <c r="P532" s="140">
        <f>O532*H532</f>
        <v>0</v>
      </c>
      <c r="Q532" s="140">
        <v>0</v>
      </c>
      <c r="R532" s="140">
        <f>Q532*H532</f>
        <v>0</v>
      </c>
      <c r="S532" s="140">
        <v>0</v>
      </c>
      <c r="T532" s="140">
        <f>S532*H532</f>
        <v>0</v>
      </c>
      <c r="U532" s="141" t="s">
        <v>19</v>
      </c>
      <c r="AR532" s="142" t="s">
        <v>143</v>
      </c>
      <c r="AT532" s="142" t="s">
        <v>138</v>
      </c>
      <c r="AU532" s="142" t="s">
        <v>87</v>
      </c>
      <c r="AY532" s="18" t="s">
        <v>135</v>
      </c>
      <c r="BE532" s="143">
        <f>IF(N532="základní",J532,0)</f>
        <v>0</v>
      </c>
      <c r="BF532" s="143">
        <f>IF(N532="snížená",J532,0)</f>
        <v>0</v>
      </c>
      <c r="BG532" s="143">
        <f>IF(N532="zákl. přenesená",J532,0)</f>
        <v>0</v>
      </c>
      <c r="BH532" s="143">
        <f>IF(N532="sníž. přenesená",J532,0)</f>
        <v>0</v>
      </c>
      <c r="BI532" s="143">
        <f>IF(N532="nulová",J532,0)</f>
        <v>0</v>
      </c>
      <c r="BJ532" s="18" t="s">
        <v>87</v>
      </c>
      <c r="BK532" s="143">
        <f>ROUND(I532*H532,2)</f>
        <v>0</v>
      </c>
      <c r="BL532" s="18" t="s">
        <v>143</v>
      </c>
      <c r="BM532" s="142" t="s">
        <v>581</v>
      </c>
    </row>
    <row r="533" spans="2:65" s="1" customFormat="1" ht="11.25">
      <c r="B533" s="33"/>
      <c r="D533" s="144" t="s">
        <v>145</v>
      </c>
      <c r="F533" s="145" t="s">
        <v>582</v>
      </c>
      <c r="I533" s="146"/>
      <c r="L533" s="33"/>
      <c r="M533" s="147"/>
      <c r="U533" s="54"/>
      <c r="AT533" s="18" t="s">
        <v>145</v>
      </c>
      <c r="AU533" s="18" t="s">
        <v>87</v>
      </c>
    </row>
    <row r="534" spans="2:65" s="1" customFormat="1" ht="21.75" customHeight="1">
      <c r="B534" s="33"/>
      <c r="C534" s="131" t="s">
        <v>583</v>
      </c>
      <c r="D534" s="131" t="s">
        <v>138</v>
      </c>
      <c r="E534" s="132" t="s">
        <v>584</v>
      </c>
      <c r="F534" s="133" t="s">
        <v>585</v>
      </c>
      <c r="G534" s="134" t="s">
        <v>580</v>
      </c>
      <c r="H534" s="135">
        <v>86.227000000000004</v>
      </c>
      <c r="I534" s="136"/>
      <c r="J534" s="137">
        <f>ROUND(I534*H534,2)</f>
        <v>0</v>
      </c>
      <c r="K534" s="133" t="s">
        <v>142</v>
      </c>
      <c r="L534" s="33"/>
      <c r="M534" s="138" t="s">
        <v>19</v>
      </c>
      <c r="N534" s="139" t="s">
        <v>46</v>
      </c>
      <c r="P534" s="140">
        <f>O534*H534</f>
        <v>0</v>
      </c>
      <c r="Q534" s="140">
        <v>0</v>
      </c>
      <c r="R534" s="140">
        <f>Q534*H534</f>
        <v>0</v>
      </c>
      <c r="S534" s="140">
        <v>0</v>
      </c>
      <c r="T534" s="140">
        <f>S534*H534</f>
        <v>0</v>
      </c>
      <c r="U534" s="141" t="s">
        <v>19</v>
      </c>
      <c r="AR534" s="142" t="s">
        <v>143</v>
      </c>
      <c r="AT534" s="142" t="s">
        <v>138</v>
      </c>
      <c r="AU534" s="142" t="s">
        <v>87</v>
      </c>
      <c r="AY534" s="18" t="s">
        <v>135</v>
      </c>
      <c r="BE534" s="143">
        <f>IF(N534="základní",J534,0)</f>
        <v>0</v>
      </c>
      <c r="BF534" s="143">
        <f>IF(N534="snížená",J534,0)</f>
        <v>0</v>
      </c>
      <c r="BG534" s="143">
        <f>IF(N534="zákl. přenesená",J534,0)</f>
        <v>0</v>
      </c>
      <c r="BH534" s="143">
        <f>IF(N534="sníž. přenesená",J534,0)</f>
        <v>0</v>
      </c>
      <c r="BI534" s="143">
        <f>IF(N534="nulová",J534,0)</f>
        <v>0</v>
      </c>
      <c r="BJ534" s="18" t="s">
        <v>87</v>
      </c>
      <c r="BK534" s="143">
        <f>ROUND(I534*H534,2)</f>
        <v>0</v>
      </c>
      <c r="BL534" s="18" t="s">
        <v>143</v>
      </c>
      <c r="BM534" s="142" t="s">
        <v>586</v>
      </c>
    </row>
    <row r="535" spans="2:65" s="1" customFormat="1" ht="11.25">
      <c r="B535" s="33"/>
      <c r="D535" s="144" t="s">
        <v>145</v>
      </c>
      <c r="F535" s="145" t="s">
        <v>587</v>
      </c>
      <c r="I535" s="146"/>
      <c r="L535" s="33"/>
      <c r="M535" s="147"/>
      <c r="U535" s="54"/>
      <c r="AT535" s="18" t="s">
        <v>145</v>
      </c>
      <c r="AU535" s="18" t="s">
        <v>87</v>
      </c>
    </row>
    <row r="536" spans="2:65" s="1" customFormat="1" ht="24.2" customHeight="1">
      <c r="B536" s="33"/>
      <c r="C536" s="131" t="s">
        <v>588</v>
      </c>
      <c r="D536" s="131" t="s">
        <v>138</v>
      </c>
      <c r="E536" s="132" t="s">
        <v>589</v>
      </c>
      <c r="F536" s="133" t="s">
        <v>590</v>
      </c>
      <c r="G536" s="134" t="s">
        <v>580</v>
      </c>
      <c r="H536" s="135">
        <v>776.04300000000001</v>
      </c>
      <c r="I536" s="136"/>
      <c r="J536" s="137">
        <f>ROUND(I536*H536,2)</f>
        <v>0</v>
      </c>
      <c r="K536" s="133" t="s">
        <v>142</v>
      </c>
      <c r="L536" s="33"/>
      <c r="M536" s="138" t="s">
        <v>19</v>
      </c>
      <c r="N536" s="139" t="s">
        <v>46</v>
      </c>
      <c r="P536" s="140">
        <f>O536*H536</f>
        <v>0</v>
      </c>
      <c r="Q536" s="140">
        <v>0</v>
      </c>
      <c r="R536" s="140">
        <f>Q536*H536</f>
        <v>0</v>
      </c>
      <c r="S536" s="140">
        <v>0</v>
      </c>
      <c r="T536" s="140">
        <f>S536*H536</f>
        <v>0</v>
      </c>
      <c r="U536" s="141" t="s">
        <v>19</v>
      </c>
      <c r="AR536" s="142" t="s">
        <v>143</v>
      </c>
      <c r="AT536" s="142" t="s">
        <v>138</v>
      </c>
      <c r="AU536" s="142" t="s">
        <v>87</v>
      </c>
      <c r="AY536" s="18" t="s">
        <v>135</v>
      </c>
      <c r="BE536" s="143">
        <f>IF(N536="základní",J536,0)</f>
        <v>0</v>
      </c>
      <c r="BF536" s="143">
        <f>IF(N536="snížená",J536,0)</f>
        <v>0</v>
      </c>
      <c r="BG536" s="143">
        <f>IF(N536="zákl. přenesená",J536,0)</f>
        <v>0</v>
      </c>
      <c r="BH536" s="143">
        <f>IF(N536="sníž. přenesená",J536,0)</f>
        <v>0</v>
      </c>
      <c r="BI536" s="143">
        <f>IF(N536="nulová",J536,0)</f>
        <v>0</v>
      </c>
      <c r="BJ536" s="18" t="s">
        <v>87</v>
      </c>
      <c r="BK536" s="143">
        <f>ROUND(I536*H536,2)</f>
        <v>0</v>
      </c>
      <c r="BL536" s="18" t="s">
        <v>143</v>
      </c>
      <c r="BM536" s="142" t="s">
        <v>591</v>
      </c>
    </row>
    <row r="537" spans="2:65" s="1" customFormat="1" ht="11.25">
      <c r="B537" s="33"/>
      <c r="D537" s="144" t="s">
        <v>145</v>
      </c>
      <c r="F537" s="145" t="s">
        <v>592</v>
      </c>
      <c r="I537" s="146"/>
      <c r="L537" s="33"/>
      <c r="M537" s="147"/>
      <c r="U537" s="54"/>
      <c r="AT537" s="18" t="s">
        <v>145</v>
      </c>
      <c r="AU537" s="18" t="s">
        <v>87</v>
      </c>
    </row>
    <row r="538" spans="2:65" s="12" customFormat="1" ht="11.25">
      <c r="B538" s="148"/>
      <c r="D538" s="149" t="s">
        <v>147</v>
      </c>
      <c r="E538" s="150" t="s">
        <v>19</v>
      </c>
      <c r="F538" s="151" t="s">
        <v>593</v>
      </c>
      <c r="H538" s="150" t="s">
        <v>19</v>
      </c>
      <c r="I538" s="152"/>
      <c r="L538" s="148"/>
      <c r="M538" s="153"/>
      <c r="U538" s="154"/>
      <c r="AT538" s="150" t="s">
        <v>147</v>
      </c>
      <c r="AU538" s="150" t="s">
        <v>87</v>
      </c>
      <c r="AV538" s="12" t="s">
        <v>81</v>
      </c>
      <c r="AW538" s="12" t="s">
        <v>35</v>
      </c>
      <c r="AX538" s="12" t="s">
        <v>74</v>
      </c>
      <c r="AY538" s="150" t="s">
        <v>135</v>
      </c>
    </row>
    <row r="539" spans="2:65" s="13" customFormat="1" ht="11.25">
      <c r="B539" s="155"/>
      <c r="D539" s="149" t="s">
        <v>147</v>
      </c>
      <c r="E539" s="156" t="s">
        <v>19</v>
      </c>
      <c r="F539" s="157" t="s">
        <v>594</v>
      </c>
      <c r="H539" s="158">
        <v>776.04300000000001</v>
      </c>
      <c r="I539" s="159"/>
      <c r="L539" s="155"/>
      <c r="M539" s="160"/>
      <c r="U539" s="161"/>
      <c r="AT539" s="156" t="s">
        <v>147</v>
      </c>
      <c r="AU539" s="156" t="s">
        <v>87</v>
      </c>
      <c r="AV539" s="13" t="s">
        <v>87</v>
      </c>
      <c r="AW539" s="13" t="s">
        <v>35</v>
      </c>
      <c r="AX539" s="13" t="s">
        <v>74</v>
      </c>
      <c r="AY539" s="156" t="s">
        <v>135</v>
      </c>
    </row>
    <row r="540" spans="2:65" s="15" customFormat="1" ht="11.25">
      <c r="B540" s="169"/>
      <c r="D540" s="149" t="s">
        <v>147</v>
      </c>
      <c r="E540" s="170" t="s">
        <v>19</v>
      </c>
      <c r="F540" s="171" t="s">
        <v>162</v>
      </c>
      <c r="H540" s="172">
        <v>776.04300000000001</v>
      </c>
      <c r="I540" s="173"/>
      <c r="L540" s="169"/>
      <c r="M540" s="174"/>
      <c r="U540" s="175"/>
      <c r="AT540" s="170" t="s">
        <v>147</v>
      </c>
      <c r="AU540" s="170" t="s">
        <v>87</v>
      </c>
      <c r="AV540" s="15" t="s">
        <v>143</v>
      </c>
      <c r="AW540" s="15" t="s">
        <v>35</v>
      </c>
      <c r="AX540" s="15" t="s">
        <v>81</v>
      </c>
      <c r="AY540" s="170" t="s">
        <v>135</v>
      </c>
    </row>
    <row r="541" spans="2:65" s="1" customFormat="1" ht="24.2" customHeight="1">
      <c r="B541" s="33"/>
      <c r="C541" s="131" t="s">
        <v>595</v>
      </c>
      <c r="D541" s="131" t="s">
        <v>138</v>
      </c>
      <c r="E541" s="132" t="s">
        <v>596</v>
      </c>
      <c r="F541" s="133" t="s">
        <v>597</v>
      </c>
      <c r="G541" s="134" t="s">
        <v>580</v>
      </c>
      <c r="H541" s="135">
        <v>37.558</v>
      </c>
      <c r="I541" s="136"/>
      <c r="J541" s="137">
        <f>ROUND(I541*H541,2)</f>
        <v>0</v>
      </c>
      <c r="K541" s="133" t="s">
        <v>142</v>
      </c>
      <c r="L541" s="33"/>
      <c r="M541" s="138" t="s">
        <v>19</v>
      </c>
      <c r="N541" s="139" t="s">
        <v>46</v>
      </c>
      <c r="P541" s="140">
        <f>O541*H541</f>
        <v>0</v>
      </c>
      <c r="Q541" s="140">
        <v>0</v>
      </c>
      <c r="R541" s="140">
        <f>Q541*H541</f>
        <v>0</v>
      </c>
      <c r="S541" s="140">
        <v>0</v>
      </c>
      <c r="T541" s="140">
        <f>S541*H541</f>
        <v>0</v>
      </c>
      <c r="U541" s="141" t="s">
        <v>19</v>
      </c>
      <c r="AR541" s="142" t="s">
        <v>143</v>
      </c>
      <c r="AT541" s="142" t="s">
        <v>138</v>
      </c>
      <c r="AU541" s="142" t="s">
        <v>87</v>
      </c>
      <c r="AY541" s="18" t="s">
        <v>135</v>
      </c>
      <c r="BE541" s="143">
        <f>IF(N541="základní",J541,0)</f>
        <v>0</v>
      </c>
      <c r="BF541" s="143">
        <f>IF(N541="snížená",J541,0)</f>
        <v>0</v>
      </c>
      <c r="BG541" s="143">
        <f>IF(N541="zákl. přenesená",J541,0)</f>
        <v>0</v>
      </c>
      <c r="BH541" s="143">
        <f>IF(N541="sníž. přenesená",J541,0)</f>
        <v>0</v>
      </c>
      <c r="BI541" s="143">
        <f>IF(N541="nulová",J541,0)</f>
        <v>0</v>
      </c>
      <c r="BJ541" s="18" t="s">
        <v>87</v>
      </c>
      <c r="BK541" s="143">
        <f>ROUND(I541*H541,2)</f>
        <v>0</v>
      </c>
      <c r="BL541" s="18" t="s">
        <v>143</v>
      </c>
      <c r="BM541" s="142" t="s">
        <v>598</v>
      </c>
    </row>
    <row r="542" spans="2:65" s="1" customFormat="1" ht="11.25">
      <c r="B542" s="33"/>
      <c r="D542" s="144" t="s">
        <v>145</v>
      </c>
      <c r="F542" s="145" t="s">
        <v>599</v>
      </c>
      <c r="I542" s="146"/>
      <c r="L542" s="33"/>
      <c r="M542" s="147"/>
      <c r="U542" s="54"/>
      <c r="AT542" s="18" t="s">
        <v>145</v>
      </c>
      <c r="AU542" s="18" t="s">
        <v>87</v>
      </c>
    </row>
    <row r="543" spans="2:65" s="1" customFormat="1" ht="24.2" customHeight="1">
      <c r="B543" s="33"/>
      <c r="C543" s="131" t="s">
        <v>600</v>
      </c>
      <c r="D543" s="131" t="s">
        <v>138</v>
      </c>
      <c r="E543" s="132" t="s">
        <v>601</v>
      </c>
      <c r="F543" s="133" t="s">
        <v>602</v>
      </c>
      <c r="G543" s="134" t="s">
        <v>580</v>
      </c>
      <c r="H543" s="135">
        <v>7.4690000000000003</v>
      </c>
      <c r="I543" s="136"/>
      <c r="J543" s="137">
        <f>ROUND(I543*H543,2)</f>
        <v>0</v>
      </c>
      <c r="K543" s="133" t="s">
        <v>142</v>
      </c>
      <c r="L543" s="33"/>
      <c r="M543" s="138" t="s">
        <v>19</v>
      </c>
      <c r="N543" s="139" t="s">
        <v>46</v>
      </c>
      <c r="P543" s="140">
        <f>O543*H543</f>
        <v>0</v>
      </c>
      <c r="Q543" s="140">
        <v>0</v>
      </c>
      <c r="R543" s="140">
        <f>Q543*H543</f>
        <v>0</v>
      </c>
      <c r="S543" s="140">
        <v>0</v>
      </c>
      <c r="T543" s="140">
        <f>S543*H543</f>
        <v>0</v>
      </c>
      <c r="U543" s="141" t="s">
        <v>19</v>
      </c>
      <c r="AR543" s="142" t="s">
        <v>143</v>
      </c>
      <c r="AT543" s="142" t="s">
        <v>138</v>
      </c>
      <c r="AU543" s="142" t="s">
        <v>87</v>
      </c>
      <c r="AY543" s="18" t="s">
        <v>135</v>
      </c>
      <c r="BE543" s="143">
        <f>IF(N543="základní",J543,0)</f>
        <v>0</v>
      </c>
      <c r="BF543" s="143">
        <f>IF(N543="snížená",J543,0)</f>
        <v>0</v>
      </c>
      <c r="BG543" s="143">
        <f>IF(N543="zákl. přenesená",J543,0)</f>
        <v>0</v>
      </c>
      <c r="BH543" s="143">
        <f>IF(N543="sníž. přenesená",J543,0)</f>
        <v>0</v>
      </c>
      <c r="BI543" s="143">
        <f>IF(N543="nulová",J543,0)</f>
        <v>0</v>
      </c>
      <c r="BJ543" s="18" t="s">
        <v>87</v>
      </c>
      <c r="BK543" s="143">
        <f>ROUND(I543*H543,2)</f>
        <v>0</v>
      </c>
      <c r="BL543" s="18" t="s">
        <v>143</v>
      </c>
      <c r="BM543" s="142" t="s">
        <v>603</v>
      </c>
    </row>
    <row r="544" spans="2:65" s="1" customFormat="1" ht="11.25">
      <c r="B544" s="33"/>
      <c r="D544" s="144" t="s">
        <v>145</v>
      </c>
      <c r="F544" s="145" t="s">
        <v>604</v>
      </c>
      <c r="I544" s="146"/>
      <c r="L544" s="33"/>
      <c r="M544" s="147"/>
      <c r="U544" s="54"/>
      <c r="AT544" s="18" t="s">
        <v>145</v>
      </c>
      <c r="AU544" s="18" t="s">
        <v>87</v>
      </c>
    </row>
    <row r="545" spans="2:65" s="1" customFormat="1" ht="24.2" customHeight="1">
      <c r="B545" s="33"/>
      <c r="C545" s="131" t="s">
        <v>605</v>
      </c>
      <c r="D545" s="131" t="s">
        <v>138</v>
      </c>
      <c r="E545" s="132" t="s">
        <v>606</v>
      </c>
      <c r="F545" s="133" t="s">
        <v>607</v>
      </c>
      <c r="G545" s="134" t="s">
        <v>580</v>
      </c>
      <c r="H545" s="135">
        <v>41.2</v>
      </c>
      <c r="I545" s="136"/>
      <c r="J545" s="137">
        <f>ROUND(I545*H545,2)</f>
        <v>0</v>
      </c>
      <c r="K545" s="133" t="s">
        <v>142</v>
      </c>
      <c r="L545" s="33"/>
      <c r="M545" s="138" t="s">
        <v>19</v>
      </c>
      <c r="N545" s="139" t="s">
        <v>46</v>
      </c>
      <c r="P545" s="140">
        <f>O545*H545</f>
        <v>0</v>
      </c>
      <c r="Q545" s="140">
        <v>0</v>
      </c>
      <c r="R545" s="140">
        <f>Q545*H545</f>
        <v>0</v>
      </c>
      <c r="S545" s="140">
        <v>0</v>
      </c>
      <c r="T545" s="140">
        <f>S545*H545</f>
        <v>0</v>
      </c>
      <c r="U545" s="141" t="s">
        <v>19</v>
      </c>
      <c r="AR545" s="142" t="s">
        <v>143</v>
      </c>
      <c r="AT545" s="142" t="s">
        <v>138</v>
      </c>
      <c r="AU545" s="142" t="s">
        <v>87</v>
      </c>
      <c r="AY545" s="18" t="s">
        <v>135</v>
      </c>
      <c r="BE545" s="143">
        <f>IF(N545="základní",J545,0)</f>
        <v>0</v>
      </c>
      <c r="BF545" s="143">
        <f>IF(N545="snížená",J545,0)</f>
        <v>0</v>
      </c>
      <c r="BG545" s="143">
        <f>IF(N545="zákl. přenesená",J545,0)</f>
        <v>0</v>
      </c>
      <c r="BH545" s="143">
        <f>IF(N545="sníž. přenesená",J545,0)</f>
        <v>0</v>
      </c>
      <c r="BI545" s="143">
        <f>IF(N545="nulová",J545,0)</f>
        <v>0</v>
      </c>
      <c r="BJ545" s="18" t="s">
        <v>87</v>
      </c>
      <c r="BK545" s="143">
        <f>ROUND(I545*H545,2)</f>
        <v>0</v>
      </c>
      <c r="BL545" s="18" t="s">
        <v>143</v>
      </c>
      <c r="BM545" s="142" t="s">
        <v>608</v>
      </c>
    </row>
    <row r="546" spans="2:65" s="1" customFormat="1" ht="11.25">
      <c r="B546" s="33"/>
      <c r="D546" s="144" t="s">
        <v>145</v>
      </c>
      <c r="F546" s="145" t="s">
        <v>609</v>
      </c>
      <c r="I546" s="146"/>
      <c r="L546" s="33"/>
      <c r="M546" s="147"/>
      <c r="U546" s="54"/>
      <c r="AT546" s="18" t="s">
        <v>145</v>
      </c>
      <c r="AU546" s="18" t="s">
        <v>87</v>
      </c>
    </row>
    <row r="547" spans="2:65" s="13" customFormat="1" ht="11.25">
      <c r="B547" s="155"/>
      <c r="D547" s="149" t="s">
        <v>147</v>
      </c>
      <c r="E547" s="156" t="s">
        <v>19</v>
      </c>
      <c r="F547" s="157" t="s">
        <v>610</v>
      </c>
      <c r="H547" s="158">
        <v>86.227000000000004</v>
      </c>
      <c r="I547" s="159"/>
      <c r="L547" s="155"/>
      <c r="M547" s="160"/>
      <c r="U547" s="161"/>
      <c r="AT547" s="156" t="s">
        <v>147</v>
      </c>
      <c r="AU547" s="156" t="s">
        <v>87</v>
      </c>
      <c r="AV547" s="13" t="s">
        <v>87</v>
      </c>
      <c r="AW547" s="13" t="s">
        <v>35</v>
      </c>
      <c r="AX547" s="13" t="s">
        <v>74</v>
      </c>
      <c r="AY547" s="156" t="s">
        <v>135</v>
      </c>
    </row>
    <row r="548" spans="2:65" s="13" customFormat="1" ht="11.25">
      <c r="B548" s="155"/>
      <c r="D548" s="149" t="s">
        <v>147</v>
      </c>
      <c r="E548" s="156" t="s">
        <v>19</v>
      </c>
      <c r="F548" s="157" t="s">
        <v>611</v>
      </c>
      <c r="H548" s="158">
        <v>-37.558</v>
      </c>
      <c r="I548" s="159"/>
      <c r="L548" s="155"/>
      <c r="M548" s="160"/>
      <c r="U548" s="161"/>
      <c r="AT548" s="156" t="s">
        <v>147</v>
      </c>
      <c r="AU548" s="156" t="s">
        <v>87</v>
      </c>
      <c r="AV548" s="13" t="s">
        <v>87</v>
      </c>
      <c r="AW548" s="13" t="s">
        <v>35</v>
      </c>
      <c r="AX548" s="13" t="s">
        <v>74</v>
      </c>
      <c r="AY548" s="156" t="s">
        <v>135</v>
      </c>
    </row>
    <row r="549" spans="2:65" s="13" customFormat="1" ht="11.25">
      <c r="B549" s="155"/>
      <c r="D549" s="149" t="s">
        <v>147</v>
      </c>
      <c r="E549" s="156" t="s">
        <v>19</v>
      </c>
      <c r="F549" s="157" t="s">
        <v>612</v>
      </c>
      <c r="H549" s="158">
        <v>-7.4690000000000003</v>
      </c>
      <c r="I549" s="159"/>
      <c r="L549" s="155"/>
      <c r="M549" s="160"/>
      <c r="U549" s="161"/>
      <c r="AT549" s="156" t="s">
        <v>147</v>
      </c>
      <c r="AU549" s="156" t="s">
        <v>87</v>
      </c>
      <c r="AV549" s="13" t="s">
        <v>87</v>
      </c>
      <c r="AW549" s="13" t="s">
        <v>35</v>
      </c>
      <c r="AX549" s="13" t="s">
        <v>74</v>
      </c>
      <c r="AY549" s="156" t="s">
        <v>135</v>
      </c>
    </row>
    <row r="550" spans="2:65" s="15" customFormat="1" ht="11.25">
      <c r="B550" s="169"/>
      <c r="D550" s="149" t="s">
        <v>147</v>
      </c>
      <c r="E550" s="170" t="s">
        <v>19</v>
      </c>
      <c r="F550" s="171" t="s">
        <v>162</v>
      </c>
      <c r="H550" s="172">
        <v>41.2</v>
      </c>
      <c r="I550" s="173"/>
      <c r="L550" s="169"/>
      <c r="M550" s="174"/>
      <c r="U550" s="175"/>
      <c r="AT550" s="170" t="s">
        <v>147</v>
      </c>
      <c r="AU550" s="170" t="s">
        <v>87</v>
      </c>
      <c r="AV550" s="15" t="s">
        <v>143</v>
      </c>
      <c r="AW550" s="15" t="s">
        <v>35</v>
      </c>
      <c r="AX550" s="15" t="s">
        <v>81</v>
      </c>
      <c r="AY550" s="170" t="s">
        <v>135</v>
      </c>
    </row>
    <row r="551" spans="2:65" s="11" customFormat="1" ht="22.9" customHeight="1">
      <c r="B551" s="119"/>
      <c r="D551" s="120" t="s">
        <v>73</v>
      </c>
      <c r="E551" s="129" t="s">
        <v>613</v>
      </c>
      <c r="F551" s="129" t="s">
        <v>614</v>
      </c>
      <c r="I551" s="122"/>
      <c r="J551" s="130">
        <f>BK551</f>
        <v>0</v>
      </c>
      <c r="L551" s="119"/>
      <c r="M551" s="124"/>
      <c r="P551" s="125">
        <f>SUM(P552:P553)</f>
        <v>0</v>
      </c>
      <c r="R551" s="125">
        <f>SUM(R552:R553)</f>
        <v>0</v>
      </c>
      <c r="T551" s="125">
        <f>SUM(T552:T553)</f>
        <v>0</v>
      </c>
      <c r="U551" s="126"/>
      <c r="AR551" s="120" t="s">
        <v>81</v>
      </c>
      <c r="AT551" s="127" t="s">
        <v>73</v>
      </c>
      <c r="AU551" s="127" t="s">
        <v>81</v>
      </c>
      <c r="AY551" s="120" t="s">
        <v>135</v>
      </c>
      <c r="BK551" s="128">
        <f>SUM(BK552:BK553)</f>
        <v>0</v>
      </c>
    </row>
    <row r="552" spans="2:65" s="1" customFormat="1" ht="33" customHeight="1">
      <c r="B552" s="33"/>
      <c r="C552" s="131" t="s">
        <v>615</v>
      </c>
      <c r="D552" s="131" t="s">
        <v>138</v>
      </c>
      <c r="E552" s="132" t="s">
        <v>616</v>
      </c>
      <c r="F552" s="133" t="s">
        <v>617</v>
      </c>
      <c r="G552" s="134" t="s">
        <v>580</v>
      </c>
      <c r="H552" s="135">
        <v>109.991</v>
      </c>
      <c r="I552" s="136"/>
      <c r="J552" s="137">
        <f>ROUND(I552*H552,2)</f>
        <v>0</v>
      </c>
      <c r="K552" s="133" t="s">
        <v>142</v>
      </c>
      <c r="L552" s="33"/>
      <c r="M552" s="138" t="s">
        <v>19</v>
      </c>
      <c r="N552" s="139" t="s">
        <v>46</v>
      </c>
      <c r="P552" s="140">
        <f>O552*H552</f>
        <v>0</v>
      </c>
      <c r="Q552" s="140">
        <v>0</v>
      </c>
      <c r="R552" s="140">
        <f>Q552*H552</f>
        <v>0</v>
      </c>
      <c r="S552" s="140">
        <v>0</v>
      </c>
      <c r="T552" s="140">
        <f>S552*H552</f>
        <v>0</v>
      </c>
      <c r="U552" s="141" t="s">
        <v>19</v>
      </c>
      <c r="AR552" s="142" t="s">
        <v>143</v>
      </c>
      <c r="AT552" s="142" t="s">
        <v>138</v>
      </c>
      <c r="AU552" s="142" t="s">
        <v>87</v>
      </c>
      <c r="AY552" s="18" t="s">
        <v>135</v>
      </c>
      <c r="BE552" s="143">
        <f>IF(N552="základní",J552,0)</f>
        <v>0</v>
      </c>
      <c r="BF552" s="143">
        <f>IF(N552="snížená",J552,0)</f>
        <v>0</v>
      </c>
      <c r="BG552" s="143">
        <f>IF(N552="zákl. přenesená",J552,0)</f>
        <v>0</v>
      </c>
      <c r="BH552" s="143">
        <f>IF(N552="sníž. přenesená",J552,0)</f>
        <v>0</v>
      </c>
      <c r="BI552" s="143">
        <f>IF(N552="nulová",J552,0)</f>
        <v>0</v>
      </c>
      <c r="BJ552" s="18" t="s">
        <v>87</v>
      </c>
      <c r="BK552" s="143">
        <f>ROUND(I552*H552,2)</f>
        <v>0</v>
      </c>
      <c r="BL552" s="18" t="s">
        <v>143</v>
      </c>
      <c r="BM552" s="142" t="s">
        <v>618</v>
      </c>
    </row>
    <row r="553" spans="2:65" s="1" customFormat="1" ht="11.25">
      <c r="B553" s="33"/>
      <c r="D553" s="144" t="s">
        <v>145</v>
      </c>
      <c r="F553" s="145" t="s">
        <v>619</v>
      </c>
      <c r="I553" s="146"/>
      <c r="L553" s="33"/>
      <c r="M553" s="147"/>
      <c r="U553" s="54"/>
      <c r="AT553" s="18" t="s">
        <v>145</v>
      </c>
      <c r="AU553" s="18" t="s">
        <v>87</v>
      </c>
    </row>
    <row r="554" spans="2:65" s="11" customFormat="1" ht="25.9" customHeight="1">
      <c r="B554" s="119"/>
      <c r="D554" s="120" t="s">
        <v>73</v>
      </c>
      <c r="E554" s="121" t="s">
        <v>620</v>
      </c>
      <c r="F554" s="121" t="s">
        <v>621</v>
      </c>
      <c r="I554" s="122"/>
      <c r="J554" s="123">
        <f>BK554</f>
        <v>0</v>
      </c>
      <c r="L554" s="119"/>
      <c r="M554" s="124"/>
      <c r="P554" s="125">
        <f>P555+P564+P614+P684+P726</f>
        <v>0</v>
      </c>
      <c r="R554" s="125">
        <f>R555+R564+R614+R684+R726</f>
        <v>8.9470683999999991</v>
      </c>
      <c r="T554" s="125">
        <f>T555+T564+T614+T684+T726</f>
        <v>6.3029547999999993</v>
      </c>
      <c r="U554" s="126"/>
      <c r="AR554" s="120" t="s">
        <v>87</v>
      </c>
      <c r="AT554" s="127" t="s">
        <v>73</v>
      </c>
      <c r="AU554" s="127" t="s">
        <v>74</v>
      </c>
      <c r="AY554" s="120" t="s">
        <v>135</v>
      </c>
      <c r="BK554" s="128">
        <f>BK555+BK564+BK614+BK684+BK726</f>
        <v>0</v>
      </c>
    </row>
    <row r="555" spans="2:65" s="11" customFormat="1" ht="22.9" customHeight="1">
      <c r="B555" s="119"/>
      <c r="D555" s="120" t="s">
        <v>73</v>
      </c>
      <c r="E555" s="129" t="s">
        <v>622</v>
      </c>
      <c r="F555" s="129" t="s">
        <v>623</v>
      </c>
      <c r="I555" s="122"/>
      <c r="J555" s="130">
        <f>BK555</f>
        <v>0</v>
      </c>
      <c r="L555" s="119"/>
      <c r="M555" s="124"/>
      <c r="P555" s="125">
        <f>SUM(P556:P563)</f>
        <v>0</v>
      </c>
      <c r="R555" s="125">
        <f>SUM(R556:R563)</f>
        <v>0</v>
      </c>
      <c r="T555" s="125">
        <f>SUM(T556:T563)</f>
        <v>0</v>
      </c>
      <c r="U555" s="126"/>
      <c r="AR555" s="120" t="s">
        <v>87</v>
      </c>
      <c r="AT555" s="127" t="s">
        <v>73</v>
      </c>
      <c r="AU555" s="127" t="s">
        <v>81</v>
      </c>
      <c r="AY555" s="120" t="s">
        <v>135</v>
      </c>
      <c r="BK555" s="128">
        <f>SUM(BK556:BK563)</f>
        <v>0</v>
      </c>
    </row>
    <row r="556" spans="2:65" s="1" customFormat="1" ht="16.5" customHeight="1">
      <c r="B556" s="33"/>
      <c r="C556" s="131" t="s">
        <v>624</v>
      </c>
      <c r="D556" s="131" t="s">
        <v>138</v>
      </c>
      <c r="E556" s="132" t="s">
        <v>625</v>
      </c>
      <c r="F556" s="133" t="s">
        <v>626</v>
      </c>
      <c r="G556" s="134" t="s">
        <v>204</v>
      </c>
      <c r="H556" s="135">
        <v>131.30000000000001</v>
      </c>
      <c r="I556" s="136"/>
      <c r="J556" s="137">
        <f>ROUND(I556*H556,2)</f>
        <v>0</v>
      </c>
      <c r="K556" s="133" t="s">
        <v>19</v>
      </c>
      <c r="L556" s="33"/>
      <c r="M556" s="138" t="s">
        <v>19</v>
      </c>
      <c r="N556" s="139" t="s">
        <v>46</v>
      </c>
      <c r="P556" s="140">
        <f>O556*H556</f>
        <v>0</v>
      </c>
      <c r="Q556" s="140">
        <v>0</v>
      </c>
      <c r="R556" s="140">
        <f>Q556*H556</f>
        <v>0</v>
      </c>
      <c r="S556" s="140">
        <v>0</v>
      </c>
      <c r="T556" s="140">
        <f>S556*H556</f>
        <v>0</v>
      </c>
      <c r="U556" s="141" t="s">
        <v>19</v>
      </c>
      <c r="AR556" s="142" t="s">
        <v>143</v>
      </c>
      <c r="AT556" s="142" t="s">
        <v>138</v>
      </c>
      <c r="AU556" s="142" t="s">
        <v>87</v>
      </c>
      <c r="AY556" s="18" t="s">
        <v>135</v>
      </c>
      <c r="BE556" s="143">
        <f>IF(N556="základní",J556,0)</f>
        <v>0</v>
      </c>
      <c r="BF556" s="143">
        <f>IF(N556="snížená",J556,0)</f>
        <v>0</v>
      </c>
      <c r="BG556" s="143">
        <f>IF(N556="zákl. přenesená",J556,0)</f>
        <v>0</v>
      </c>
      <c r="BH556" s="143">
        <f>IF(N556="sníž. přenesená",J556,0)</f>
        <v>0</v>
      </c>
      <c r="BI556" s="143">
        <f>IF(N556="nulová",J556,0)</f>
        <v>0</v>
      </c>
      <c r="BJ556" s="18" t="s">
        <v>87</v>
      </c>
      <c r="BK556" s="143">
        <f>ROUND(I556*H556,2)</f>
        <v>0</v>
      </c>
      <c r="BL556" s="18" t="s">
        <v>143</v>
      </c>
      <c r="BM556" s="142" t="s">
        <v>627</v>
      </c>
    </row>
    <row r="557" spans="2:65" s="13" customFormat="1" ht="11.25">
      <c r="B557" s="155"/>
      <c r="D557" s="149" t="s">
        <v>147</v>
      </c>
      <c r="E557" s="156" t="s">
        <v>19</v>
      </c>
      <c r="F557" s="157" t="s">
        <v>628</v>
      </c>
      <c r="H557" s="158">
        <v>66.44</v>
      </c>
      <c r="I557" s="159"/>
      <c r="L557" s="155"/>
      <c r="M557" s="160"/>
      <c r="U557" s="161"/>
      <c r="AT557" s="156" t="s">
        <v>147</v>
      </c>
      <c r="AU557" s="156" t="s">
        <v>87</v>
      </c>
      <c r="AV557" s="13" t="s">
        <v>87</v>
      </c>
      <c r="AW557" s="13" t="s">
        <v>35</v>
      </c>
      <c r="AX557" s="13" t="s">
        <v>74</v>
      </c>
      <c r="AY557" s="156" t="s">
        <v>135</v>
      </c>
    </row>
    <row r="558" spans="2:65" s="13" customFormat="1" ht="11.25">
      <c r="B558" s="155"/>
      <c r="D558" s="149" t="s">
        <v>147</v>
      </c>
      <c r="E558" s="156" t="s">
        <v>19</v>
      </c>
      <c r="F558" s="157" t="s">
        <v>629</v>
      </c>
      <c r="H558" s="158">
        <v>64.86</v>
      </c>
      <c r="I558" s="159"/>
      <c r="L558" s="155"/>
      <c r="M558" s="160"/>
      <c r="U558" s="161"/>
      <c r="AT558" s="156" t="s">
        <v>147</v>
      </c>
      <c r="AU558" s="156" t="s">
        <v>87</v>
      </c>
      <c r="AV558" s="13" t="s">
        <v>87</v>
      </c>
      <c r="AW558" s="13" t="s">
        <v>35</v>
      </c>
      <c r="AX558" s="13" t="s">
        <v>74</v>
      </c>
      <c r="AY558" s="156" t="s">
        <v>135</v>
      </c>
    </row>
    <row r="559" spans="2:65" s="15" customFormat="1" ht="11.25">
      <c r="B559" s="169"/>
      <c r="D559" s="149" t="s">
        <v>147</v>
      </c>
      <c r="E559" s="170" t="s">
        <v>19</v>
      </c>
      <c r="F559" s="171" t="s">
        <v>162</v>
      </c>
      <c r="H559" s="172">
        <v>131.30000000000001</v>
      </c>
      <c r="I559" s="173"/>
      <c r="L559" s="169"/>
      <c r="M559" s="174"/>
      <c r="U559" s="175"/>
      <c r="AT559" s="170" t="s">
        <v>147</v>
      </c>
      <c r="AU559" s="170" t="s">
        <v>87</v>
      </c>
      <c r="AV559" s="15" t="s">
        <v>143</v>
      </c>
      <c r="AW559" s="15" t="s">
        <v>35</v>
      </c>
      <c r="AX559" s="15" t="s">
        <v>81</v>
      </c>
      <c r="AY559" s="170" t="s">
        <v>135</v>
      </c>
    </row>
    <row r="560" spans="2:65" s="1" customFormat="1" ht="24.2" customHeight="1">
      <c r="B560" s="33"/>
      <c r="C560" s="131" t="s">
        <v>630</v>
      </c>
      <c r="D560" s="131" t="s">
        <v>138</v>
      </c>
      <c r="E560" s="132" t="s">
        <v>631</v>
      </c>
      <c r="F560" s="133" t="s">
        <v>632</v>
      </c>
      <c r="G560" s="134" t="s">
        <v>204</v>
      </c>
      <c r="H560" s="135">
        <v>201.75</v>
      </c>
      <c r="I560" s="136"/>
      <c r="J560" s="137">
        <f>ROUND(I560*H560,2)</f>
        <v>0</v>
      </c>
      <c r="K560" s="133" t="s">
        <v>19</v>
      </c>
      <c r="L560" s="33"/>
      <c r="M560" s="138" t="s">
        <v>19</v>
      </c>
      <c r="N560" s="139" t="s">
        <v>46</v>
      </c>
      <c r="P560" s="140">
        <f>O560*H560</f>
        <v>0</v>
      </c>
      <c r="Q560" s="140">
        <v>0</v>
      </c>
      <c r="R560" s="140">
        <f>Q560*H560</f>
        <v>0</v>
      </c>
      <c r="S560" s="140">
        <v>0</v>
      </c>
      <c r="T560" s="140">
        <f>S560*H560</f>
        <v>0</v>
      </c>
      <c r="U560" s="141" t="s">
        <v>19</v>
      </c>
      <c r="AR560" s="142" t="s">
        <v>143</v>
      </c>
      <c r="AT560" s="142" t="s">
        <v>138</v>
      </c>
      <c r="AU560" s="142" t="s">
        <v>87</v>
      </c>
      <c r="AY560" s="18" t="s">
        <v>135</v>
      </c>
      <c r="BE560" s="143">
        <f>IF(N560="základní",J560,0)</f>
        <v>0</v>
      </c>
      <c r="BF560" s="143">
        <f>IF(N560="snížená",J560,0)</f>
        <v>0</v>
      </c>
      <c r="BG560" s="143">
        <f>IF(N560="zákl. přenesená",J560,0)</f>
        <v>0</v>
      </c>
      <c r="BH560" s="143">
        <f>IF(N560="sníž. přenesená",J560,0)</f>
        <v>0</v>
      </c>
      <c r="BI560" s="143">
        <f>IF(N560="nulová",J560,0)</f>
        <v>0</v>
      </c>
      <c r="BJ560" s="18" t="s">
        <v>87</v>
      </c>
      <c r="BK560" s="143">
        <f>ROUND(I560*H560,2)</f>
        <v>0</v>
      </c>
      <c r="BL560" s="18" t="s">
        <v>143</v>
      </c>
      <c r="BM560" s="142" t="s">
        <v>633</v>
      </c>
    </row>
    <row r="561" spans="2:65" s="13" customFormat="1" ht="11.25">
      <c r="B561" s="155"/>
      <c r="D561" s="149" t="s">
        <v>147</v>
      </c>
      <c r="E561" s="156" t="s">
        <v>19</v>
      </c>
      <c r="F561" s="157" t="s">
        <v>634</v>
      </c>
      <c r="H561" s="158">
        <v>100.38</v>
      </c>
      <c r="I561" s="159"/>
      <c r="L561" s="155"/>
      <c r="M561" s="160"/>
      <c r="U561" s="161"/>
      <c r="AT561" s="156" t="s">
        <v>147</v>
      </c>
      <c r="AU561" s="156" t="s">
        <v>87</v>
      </c>
      <c r="AV561" s="13" t="s">
        <v>87</v>
      </c>
      <c r="AW561" s="13" t="s">
        <v>35</v>
      </c>
      <c r="AX561" s="13" t="s">
        <v>74</v>
      </c>
      <c r="AY561" s="156" t="s">
        <v>135</v>
      </c>
    </row>
    <row r="562" spans="2:65" s="13" customFormat="1" ht="11.25">
      <c r="B562" s="155"/>
      <c r="D562" s="149" t="s">
        <v>147</v>
      </c>
      <c r="E562" s="156" t="s">
        <v>19</v>
      </c>
      <c r="F562" s="157" t="s">
        <v>635</v>
      </c>
      <c r="H562" s="158">
        <v>101.37</v>
      </c>
      <c r="I562" s="159"/>
      <c r="L562" s="155"/>
      <c r="M562" s="160"/>
      <c r="U562" s="161"/>
      <c r="AT562" s="156" t="s">
        <v>147</v>
      </c>
      <c r="AU562" s="156" t="s">
        <v>87</v>
      </c>
      <c r="AV562" s="13" t="s">
        <v>87</v>
      </c>
      <c r="AW562" s="13" t="s">
        <v>35</v>
      </c>
      <c r="AX562" s="13" t="s">
        <v>74</v>
      </c>
      <c r="AY562" s="156" t="s">
        <v>135</v>
      </c>
    </row>
    <row r="563" spans="2:65" s="15" customFormat="1" ht="11.25">
      <c r="B563" s="169"/>
      <c r="D563" s="149" t="s">
        <v>147</v>
      </c>
      <c r="E563" s="170" t="s">
        <v>19</v>
      </c>
      <c r="F563" s="171" t="s">
        <v>162</v>
      </c>
      <c r="H563" s="172">
        <v>201.75</v>
      </c>
      <c r="I563" s="173"/>
      <c r="L563" s="169"/>
      <c r="M563" s="174"/>
      <c r="U563" s="175"/>
      <c r="AT563" s="170" t="s">
        <v>147</v>
      </c>
      <c r="AU563" s="170" t="s">
        <v>87</v>
      </c>
      <c r="AV563" s="15" t="s">
        <v>143</v>
      </c>
      <c r="AW563" s="15" t="s">
        <v>35</v>
      </c>
      <c r="AX563" s="15" t="s">
        <v>81</v>
      </c>
      <c r="AY563" s="170" t="s">
        <v>135</v>
      </c>
    </row>
    <row r="564" spans="2:65" s="11" customFormat="1" ht="22.9" customHeight="1">
      <c r="B564" s="119"/>
      <c r="D564" s="120" t="s">
        <v>73</v>
      </c>
      <c r="E564" s="129" t="s">
        <v>636</v>
      </c>
      <c r="F564" s="129" t="s">
        <v>637</v>
      </c>
      <c r="I564" s="122"/>
      <c r="J564" s="130">
        <f>BK564</f>
        <v>0</v>
      </c>
      <c r="L564" s="119"/>
      <c r="M564" s="124"/>
      <c r="P564" s="125">
        <f>SUM(P565:P613)</f>
        <v>0</v>
      </c>
      <c r="R564" s="125">
        <f>SUM(R565:R613)</f>
        <v>0.65312559999999997</v>
      </c>
      <c r="T564" s="125">
        <f>SUM(T565:T613)</f>
        <v>1.6113548</v>
      </c>
      <c r="U564" s="126"/>
      <c r="AR564" s="120" t="s">
        <v>87</v>
      </c>
      <c r="AT564" s="127" t="s">
        <v>73</v>
      </c>
      <c r="AU564" s="127" t="s">
        <v>81</v>
      </c>
      <c r="AY564" s="120" t="s">
        <v>135</v>
      </c>
      <c r="BK564" s="128">
        <f>SUM(BK565:BK613)</f>
        <v>0</v>
      </c>
    </row>
    <row r="565" spans="2:65" s="1" customFormat="1" ht="16.5" customHeight="1">
      <c r="B565" s="33"/>
      <c r="C565" s="131" t="s">
        <v>638</v>
      </c>
      <c r="D565" s="131" t="s">
        <v>138</v>
      </c>
      <c r="E565" s="132" t="s">
        <v>639</v>
      </c>
      <c r="F565" s="133" t="s">
        <v>640</v>
      </c>
      <c r="G565" s="134" t="s">
        <v>141</v>
      </c>
      <c r="H565" s="135">
        <v>5.6</v>
      </c>
      <c r="I565" s="136"/>
      <c r="J565" s="137">
        <f>ROUND(I565*H565,2)</f>
        <v>0</v>
      </c>
      <c r="K565" s="133" t="s">
        <v>19</v>
      </c>
      <c r="L565" s="33"/>
      <c r="M565" s="138" t="s">
        <v>19</v>
      </c>
      <c r="N565" s="139" t="s">
        <v>46</v>
      </c>
      <c r="P565" s="140">
        <f>O565*H565</f>
        <v>0</v>
      </c>
      <c r="Q565" s="140">
        <v>0</v>
      </c>
      <c r="R565" s="140">
        <f>Q565*H565</f>
        <v>0</v>
      </c>
      <c r="S565" s="140">
        <v>3.1199999999999999E-3</v>
      </c>
      <c r="T565" s="140">
        <f>S565*H565</f>
        <v>1.7471999999999998E-2</v>
      </c>
      <c r="U565" s="141" t="s">
        <v>19</v>
      </c>
      <c r="AR565" s="142" t="s">
        <v>318</v>
      </c>
      <c r="AT565" s="142" t="s">
        <v>138</v>
      </c>
      <c r="AU565" s="142" t="s">
        <v>87</v>
      </c>
      <c r="AY565" s="18" t="s">
        <v>135</v>
      </c>
      <c r="BE565" s="143">
        <f>IF(N565="základní",J565,0)</f>
        <v>0</v>
      </c>
      <c r="BF565" s="143">
        <f>IF(N565="snížená",J565,0)</f>
        <v>0</v>
      </c>
      <c r="BG565" s="143">
        <f>IF(N565="zákl. přenesená",J565,0)</f>
        <v>0</v>
      </c>
      <c r="BH565" s="143">
        <f>IF(N565="sníž. přenesená",J565,0)</f>
        <v>0</v>
      </c>
      <c r="BI565" s="143">
        <f>IF(N565="nulová",J565,0)</f>
        <v>0</v>
      </c>
      <c r="BJ565" s="18" t="s">
        <v>87</v>
      </c>
      <c r="BK565" s="143">
        <f>ROUND(I565*H565,2)</f>
        <v>0</v>
      </c>
      <c r="BL565" s="18" t="s">
        <v>318</v>
      </c>
      <c r="BM565" s="142" t="s">
        <v>641</v>
      </c>
    </row>
    <row r="566" spans="2:65" s="12" customFormat="1" ht="11.25">
      <c r="B566" s="148"/>
      <c r="D566" s="149" t="s">
        <v>147</v>
      </c>
      <c r="E566" s="150" t="s">
        <v>19</v>
      </c>
      <c r="F566" s="151" t="s">
        <v>642</v>
      </c>
      <c r="H566" s="150" t="s">
        <v>19</v>
      </c>
      <c r="I566" s="152"/>
      <c r="L566" s="148"/>
      <c r="M566" s="153"/>
      <c r="U566" s="154"/>
      <c r="AT566" s="150" t="s">
        <v>147</v>
      </c>
      <c r="AU566" s="150" t="s">
        <v>87</v>
      </c>
      <c r="AV566" s="12" t="s">
        <v>81</v>
      </c>
      <c r="AW566" s="12" t="s">
        <v>35</v>
      </c>
      <c r="AX566" s="12" t="s">
        <v>74</v>
      </c>
      <c r="AY566" s="150" t="s">
        <v>135</v>
      </c>
    </row>
    <row r="567" spans="2:65" s="13" customFormat="1" ht="11.25">
      <c r="B567" s="155"/>
      <c r="D567" s="149" t="s">
        <v>147</v>
      </c>
      <c r="E567" s="156" t="s">
        <v>19</v>
      </c>
      <c r="F567" s="157" t="s">
        <v>643</v>
      </c>
      <c r="H567" s="158">
        <v>0.6</v>
      </c>
      <c r="I567" s="159"/>
      <c r="L567" s="155"/>
      <c r="M567" s="160"/>
      <c r="U567" s="161"/>
      <c r="AT567" s="156" t="s">
        <v>147</v>
      </c>
      <c r="AU567" s="156" t="s">
        <v>87</v>
      </c>
      <c r="AV567" s="13" t="s">
        <v>87</v>
      </c>
      <c r="AW567" s="13" t="s">
        <v>35</v>
      </c>
      <c r="AX567" s="13" t="s">
        <v>74</v>
      </c>
      <c r="AY567" s="156" t="s">
        <v>135</v>
      </c>
    </row>
    <row r="568" spans="2:65" s="13" customFormat="1" ht="11.25">
      <c r="B568" s="155"/>
      <c r="D568" s="149" t="s">
        <v>147</v>
      </c>
      <c r="E568" s="156" t="s">
        <v>19</v>
      </c>
      <c r="F568" s="157" t="s">
        <v>644</v>
      </c>
      <c r="H568" s="158">
        <v>5</v>
      </c>
      <c r="I568" s="159"/>
      <c r="L568" s="155"/>
      <c r="M568" s="160"/>
      <c r="U568" s="161"/>
      <c r="AT568" s="156" t="s">
        <v>147</v>
      </c>
      <c r="AU568" s="156" t="s">
        <v>87</v>
      </c>
      <c r="AV568" s="13" t="s">
        <v>87</v>
      </c>
      <c r="AW568" s="13" t="s">
        <v>35</v>
      </c>
      <c r="AX568" s="13" t="s">
        <v>74</v>
      </c>
      <c r="AY568" s="156" t="s">
        <v>135</v>
      </c>
    </row>
    <row r="569" spans="2:65" s="15" customFormat="1" ht="11.25">
      <c r="B569" s="169"/>
      <c r="D569" s="149" t="s">
        <v>147</v>
      </c>
      <c r="E569" s="170" t="s">
        <v>19</v>
      </c>
      <c r="F569" s="171" t="s">
        <v>162</v>
      </c>
      <c r="H569" s="172">
        <v>5.6</v>
      </c>
      <c r="I569" s="173"/>
      <c r="L569" s="169"/>
      <c r="M569" s="174"/>
      <c r="U569" s="175"/>
      <c r="AT569" s="170" t="s">
        <v>147</v>
      </c>
      <c r="AU569" s="170" t="s">
        <v>87</v>
      </c>
      <c r="AV569" s="15" t="s">
        <v>143</v>
      </c>
      <c r="AW569" s="15" t="s">
        <v>35</v>
      </c>
      <c r="AX569" s="15" t="s">
        <v>81</v>
      </c>
      <c r="AY569" s="170" t="s">
        <v>135</v>
      </c>
    </row>
    <row r="570" spans="2:65" s="1" customFormat="1" ht="16.5" customHeight="1">
      <c r="B570" s="33"/>
      <c r="C570" s="131" t="s">
        <v>645</v>
      </c>
      <c r="D570" s="131" t="s">
        <v>138</v>
      </c>
      <c r="E570" s="132" t="s">
        <v>646</v>
      </c>
      <c r="F570" s="133" t="s">
        <v>647</v>
      </c>
      <c r="G570" s="134" t="s">
        <v>204</v>
      </c>
      <c r="H570" s="135">
        <v>353.64</v>
      </c>
      <c r="I570" s="136"/>
      <c r="J570" s="137">
        <f>ROUND(I570*H570,2)</f>
        <v>0</v>
      </c>
      <c r="K570" s="133" t="s">
        <v>142</v>
      </c>
      <c r="L570" s="33"/>
      <c r="M570" s="138" t="s">
        <v>19</v>
      </c>
      <c r="N570" s="139" t="s">
        <v>46</v>
      </c>
      <c r="P570" s="140">
        <f>O570*H570</f>
        <v>0</v>
      </c>
      <c r="Q570" s="140">
        <v>0</v>
      </c>
      <c r="R570" s="140">
        <f>Q570*H570</f>
        <v>0</v>
      </c>
      <c r="S570" s="140">
        <v>1.67E-3</v>
      </c>
      <c r="T570" s="140">
        <f>S570*H570</f>
        <v>0.59057879999999996</v>
      </c>
      <c r="U570" s="141" t="s">
        <v>19</v>
      </c>
      <c r="AR570" s="142" t="s">
        <v>318</v>
      </c>
      <c r="AT570" s="142" t="s">
        <v>138</v>
      </c>
      <c r="AU570" s="142" t="s">
        <v>87</v>
      </c>
      <c r="AY570" s="18" t="s">
        <v>135</v>
      </c>
      <c r="BE570" s="143">
        <f>IF(N570="základní",J570,0)</f>
        <v>0</v>
      </c>
      <c r="BF570" s="143">
        <f>IF(N570="snížená",J570,0)</f>
        <v>0</v>
      </c>
      <c r="BG570" s="143">
        <f>IF(N570="zákl. přenesená",J570,0)</f>
        <v>0</v>
      </c>
      <c r="BH570" s="143">
        <f>IF(N570="sníž. přenesená",J570,0)</f>
        <v>0</v>
      </c>
      <c r="BI570" s="143">
        <f>IF(N570="nulová",J570,0)</f>
        <v>0</v>
      </c>
      <c r="BJ570" s="18" t="s">
        <v>87</v>
      </c>
      <c r="BK570" s="143">
        <f>ROUND(I570*H570,2)</f>
        <v>0</v>
      </c>
      <c r="BL570" s="18" t="s">
        <v>318</v>
      </c>
      <c r="BM570" s="142" t="s">
        <v>648</v>
      </c>
    </row>
    <row r="571" spans="2:65" s="1" customFormat="1" ht="11.25">
      <c r="B571" s="33"/>
      <c r="D571" s="144" t="s">
        <v>145</v>
      </c>
      <c r="F571" s="145" t="s">
        <v>649</v>
      </c>
      <c r="I571" s="146"/>
      <c r="L571" s="33"/>
      <c r="M571" s="147"/>
      <c r="U571" s="54"/>
      <c r="AT571" s="18" t="s">
        <v>145</v>
      </c>
      <c r="AU571" s="18" t="s">
        <v>87</v>
      </c>
    </row>
    <row r="572" spans="2:65" s="12" customFormat="1" ht="11.25">
      <c r="B572" s="148"/>
      <c r="D572" s="149" t="s">
        <v>147</v>
      </c>
      <c r="E572" s="150" t="s">
        <v>19</v>
      </c>
      <c r="F572" s="151" t="s">
        <v>650</v>
      </c>
      <c r="H572" s="150" t="s">
        <v>19</v>
      </c>
      <c r="I572" s="152"/>
      <c r="L572" s="148"/>
      <c r="M572" s="153"/>
      <c r="U572" s="154"/>
      <c r="AT572" s="150" t="s">
        <v>147</v>
      </c>
      <c r="AU572" s="150" t="s">
        <v>87</v>
      </c>
      <c r="AV572" s="12" t="s">
        <v>81</v>
      </c>
      <c r="AW572" s="12" t="s">
        <v>35</v>
      </c>
      <c r="AX572" s="12" t="s">
        <v>74</v>
      </c>
      <c r="AY572" s="150" t="s">
        <v>135</v>
      </c>
    </row>
    <row r="573" spans="2:65" s="13" customFormat="1" ht="11.25">
      <c r="B573" s="155"/>
      <c r="D573" s="149" t="s">
        <v>147</v>
      </c>
      <c r="E573" s="156" t="s">
        <v>19</v>
      </c>
      <c r="F573" s="157" t="s">
        <v>651</v>
      </c>
      <c r="H573" s="158">
        <v>0.92</v>
      </c>
      <c r="I573" s="159"/>
      <c r="L573" s="155"/>
      <c r="M573" s="160"/>
      <c r="U573" s="161"/>
      <c r="AT573" s="156" t="s">
        <v>147</v>
      </c>
      <c r="AU573" s="156" t="s">
        <v>87</v>
      </c>
      <c r="AV573" s="13" t="s">
        <v>87</v>
      </c>
      <c r="AW573" s="13" t="s">
        <v>35</v>
      </c>
      <c r="AX573" s="13" t="s">
        <v>74</v>
      </c>
      <c r="AY573" s="156" t="s">
        <v>135</v>
      </c>
    </row>
    <row r="574" spans="2:65" s="13" customFormat="1" ht="11.25">
      <c r="B574" s="155"/>
      <c r="D574" s="149" t="s">
        <v>147</v>
      </c>
      <c r="E574" s="156" t="s">
        <v>19</v>
      </c>
      <c r="F574" s="157" t="s">
        <v>652</v>
      </c>
      <c r="H574" s="158">
        <v>7.68</v>
      </c>
      <c r="I574" s="159"/>
      <c r="L574" s="155"/>
      <c r="M574" s="160"/>
      <c r="U574" s="161"/>
      <c r="AT574" s="156" t="s">
        <v>147</v>
      </c>
      <c r="AU574" s="156" t="s">
        <v>87</v>
      </c>
      <c r="AV574" s="13" t="s">
        <v>87</v>
      </c>
      <c r="AW574" s="13" t="s">
        <v>35</v>
      </c>
      <c r="AX574" s="13" t="s">
        <v>74</v>
      </c>
      <c r="AY574" s="156" t="s">
        <v>135</v>
      </c>
    </row>
    <row r="575" spans="2:65" s="13" customFormat="1" ht="11.25">
      <c r="B575" s="155"/>
      <c r="D575" s="149" t="s">
        <v>147</v>
      </c>
      <c r="E575" s="156" t="s">
        <v>19</v>
      </c>
      <c r="F575" s="157" t="s">
        <v>653</v>
      </c>
      <c r="H575" s="158">
        <v>14.6</v>
      </c>
      <c r="I575" s="159"/>
      <c r="L575" s="155"/>
      <c r="M575" s="160"/>
      <c r="U575" s="161"/>
      <c r="AT575" s="156" t="s">
        <v>147</v>
      </c>
      <c r="AU575" s="156" t="s">
        <v>87</v>
      </c>
      <c r="AV575" s="13" t="s">
        <v>87</v>
      </c>
      <c r="AW575" s="13" t="s">
        <v>35</v>
      </c>
      <c r="AX575" s="13" t="s">
        <v>74</v>
      </c>
      <c r="AY575" s="156" t="s">
        <v>135</v>
      </c>
    </row>
    <row r="576" spans="2:65" s="13" customFormat="1" ht="11.25">
      <c r="B576" s="155"/>
      <c r="D576" s="149" t="s">
        <v>147</v>
      </c>
      <c r="E576" s="156" t="s">
        <v>19</v>
      </c>
      <c r="F576" s="157" t="s">
        <v>654</v>
      </c>
      <c r="H576" s="158">
        <v>66.88</v>
      </c>
      <c r="I576" s="159"/>
      <c r="L576" s="155"/>
      <c r="M576" s="160"/>
      <c r="U576" s="161"/>
      <c r="AT576" s="156" t="s">
        <v>147</v>
      </c>
      <c r="AU576" s="156" t="s">
        <v>87</v>
      </c>
      <c r="AV576" s="13" t="s">
        <v>87</v>
      </c>
      <c r="AW576" s="13" t="s">
        <v>35</v>
      </c>
      <c r="AX576" s="13" t="s">
        <v>74</v>
      </c>
      <c r="AY576" s="156" t="s">
        <v>135</v>
      </c>
    </row>
    <row r="577" spans="2:65" s="13" customFormat="1" ht="11.25">
      <c r="B577" s="155"/>
      <c r="D577" s="149" t="s">
        <v>147</v>
      </c>
      <c r="E577" s="156" t="s">
        <v>19</v>
      </c>
      <c r="F577" s="157" t="s">
        <v>655</v>
      </c>
      <c r="H577" s="158">
        <v>240.9</v>
      </c>
      <c r="I577" s="159"/>
      <c r="L577" s="155"/>
      <c r="M577" s="160"/>
      <c r="U577" s="161"/>
      <c r="AT577" s="156" t="s">
        <v>147</v>
      </c>
      <c r="AU577" s="156" t="s">
        <v>87</v>
      </c>
      <c r="AV577" s="13" t="s">
        <v>87</v>
      </c>
      <c r="AW577" s="13" t="s">
        <v>35</v>
      </c>
      <c r="AX577" s="13" t="s">
        <v>74</v>
      </c>
      <c r="AY577" s="156" t="s">
        <v>135</v>
      </c>
    </row>
    <row r="578" spans="2:65" s="13" customFormat="1" ht="11.25">
      <c r="B578" s="155"/>
      <c r="D578" s="149" t="s">
        <v>147</v>
      </c>
      <c r="E578" s="156" t="s">
        <v>19</v>
      </c>
      <c r="F578" s="157" t="s">
        <v>656</v>
      </c>
      <c r="H578" s="158">
        <v>22.66</v>
      </c>
      <c r="I578" s="159"/>
      <c r="L578" s="155"/>
      <c r="M578" s="160"/>
      <c r="U578" s="161"/>
      <c r="AT578" s="156" t="s">
        <v>147</v>
      </c>
      <c r="AU578" s="156" t="s">
        <v>87</v>
      </c>
      <c r="AV578" s="13" t="s">
        <v>87</v>
      </c>
      <c r="AW578" s="13" t="s">
        <v>35</v>
      </c>
      <c r="AX578" s="13" t="s">
        <v>74</v>
      </c>
      <c r="AY578" s="156" t="s">
        <v>135</v>
      </c>
    </row>
    <row r="579" spans="2:65" s="15" customFormat="1" ht="11.25">
      <c r="B579" s="169"/>
      <c r="D579" s="149" t="s">
        <v>147</v>
      </c>
      <c r="E579" s="170" t="s">
        <v>19</v>
      </c>
      <c r="F579" s="171" t="s">
        <v>162</v>
      </c>
      <c r="H579" s="172">
        <v>353.64000000000004</v>
      </c>
      <c r="I579" s="173"/>
      <c r="L579" s="169"/>
      <c r="M579" s="174"/>
      <c r="U579" s="175"/>
      <c r="AT579" s="170" t="s">
        <v>147</v>
      </c>
      <c r="AU579" s="170" t="s">
        <v>87</v>
      </c>
      <c r="AV579" s="15" t="s">
        <v>143</v>
      </c>
      <c r="AW579" s="15" t="s">
        <v>35</v>
      </c>
      <c r="AX579" s="15" t="s">
        <v>81</v>
      </c>
      <c r="AY579" s="170" t="s">
        <v>135</v>
      </c>
    </row>
    <row r="580" spans="2:65" s="1" customFormat="1" ht="16.5" customHeight="1">
      <c r="B580" s="33"/>
      <c r="C580" s="131" t="s">
        <v>657</v>
      </c>
      <c r="D580" s="131" t="s">
        <v>138</v>
      </c>
      <c r="E580" s="132" t="s">
        <v>658</v>
      </c>
      <c r="F580" s="133" t="s">
        <v>659</v>
      </c>
      <c r="G580" s="134" t="s">
        <v>204</v>
      </c>
      <c r="H580" s="135">
        <v>255.2</v>
      </c>
      <c r="I580" s="136"/>
      <c r="J580" s="137">
        <f>ROUND(I580*H580,2)</f>
        <v>0</v>
      </c>
      <c r="K580" s="133" t="s">
        <v>19</v>
      </c>
      <c r="L580" s="33"/>
      <c r="M580" s="138" t="s">
        <v>19</v>
      </c>
      <c r="N580" s="139" t="s">
        <v>46</v>
      </c>
      <c r="P580" s="140">
        <f>O580*H580</f>
        <v>0</v>
      </c>
      <c r="Q580" s="140">
        <v>0</v>
      </c>
      <c r="R580" s="140">
        <f>Q580*H580</f>
        <v>0</v>
      </c>
      <c r="S580" s="140">
        <v>1.7700000000000001E-3</v>
      </c>
      <c r="T580" s="140">
        <f>S580*H580</f>
        <v>0.45170399999999999</v>
      </c>
      <c r="U580" s="141" t="s">
        <v>19</v>
      </c>
      <c r="AR580" s="142" t="s">
        <v>318</v>
      </c>
      <c r="AT580" s="142" t="s">
        <v>138</v>
      </c>
      <c r="AU580" s="142" t="s">
        <v>87</v>
      </c>
      <c r="AY580" s="18" t="s">
        <v>135</v>
      </c>
      <c r="BE580" s="143">
        <f>IF(N580="základní",J580,0)</f>
        <v>0</v>
      </c>
      <c r="BF580" s="143">
        <f>IF(N580="snížená",J580,0)</f>
        <v>0</v>
      </c>
      <c r="BG580" s="143">
        <f>IF(N580="zákl. přenesená",J580,0)</f>
        <v>0</v>
      </c>
      <c r="BH580" s="143">
        <f>IF(N580="sníž. přenesená",J580,0)</f>
        <v>0</v>
      </c>
      <c r="BI580" s="143">
        <f>IF(N580="nulová",J580,0)</f>
        <v>0</v>
      </c>
      <c r="BJ580" s="18" t="s">
        <v>87</v>
      </c>
      <c r="BK580" s="143">
        <f>ROUND(I580*H580,2)</f>
        <v>0</v>
      </c>
      <c r="BL580" s="18" t="s">
        <v>318</v>
      </c>
      <c r="BM580" s="142" t="s">
        <v>660</v>
      </c>
    </row>
    <row r="581" spans="2:65" s="12" customFormat="1" ht="11.25">
      <c r="B581" s="148"/>
      <c r="D581" s="149" t="s">
        <v>147</v>
      </c>
      <c r="E581" s="150" t="s">
        <v>19</v>
      </c>
      <c r="F581" s="151" t="s">
        <v>661</v>
      </c>
      <c r="H581" s="150" t="s">
        <v>19</v>
      </c>
      <c r="I581" s="152"/>
      <c r="L581" s="148"/>
      <c r="M581" s="153"/>
      <c r="U581" s="154"/>
      <c r="AT581" s="150" t="s">
        <v>147</v>
      </c>
      <c r="AU581" s="150" t="s">
        <v>87</v>
      </c>
      <c r="AV581" s="12" t="s">
        <v>81</v>
      </c>
      <c r="AW581" s="12" t="s">
        <v>35</v>
      </c>
      <c r="AX581" s="12" t="s">
        <v>74</v>
      </c>
      <c r="AY581" s="150" t="s">
        <v>135</v>
      </c>
    </row>
    <row r="582" spans="2:65" s="13" customFormat="1" ht="11.25">
      <c r="B582" s="155"/>
      <c r="D582" s="149" t="s">
        <v>147</v>
      </c>
      <c r="E582" s="156" t="s">
        <v>19</v>
      </c>
      <c r="F582" s="157" t="s">
        <v>662</v>
      </c>
      <c r="H582" s="158">
        <v>23.2</v>
      </c>
      <c r="I582" s="159"/>
      <c r="L582" s="155"/>
      <c r="M582" s="160"/>
      <c r="U582" s="161"/>
      <c r="AT582" s="156" t="s">
        <v>147</v>
      </c>
      <c r="AU582" s="156" t="s">
        <v>87</v>
      </c>
      <c r="AV582" s="13" t="s">
        <v>87</v>
      </c>
      <c r="AW582" s="13" t="s">
        <v>35</v>
      </c>
      <c r="AX582" s="13" t="s">
        <v>74</v>
      </c>
      <c r="AY582" s="156" t="s">
        <v>135</v>
      </c>
    </row>
    <row r="583" spans="2:65" s="13" customFormat="1" ht="11.25">
      <c r="B583" s="155"/>
      <c r="D583" s="149" t="s">
        <v>147</v>
      </c>
      <c r="E583" s="156" t="s">
        <v>19</v>
      </c>
      <c r="F583" s="157" t="s">
        <v>663</v>
      </c>
      <c r="H583" s="158">
        <v>232</v>
      </c>
      <c r="I583" s="159"/>
      <c r="L583" s="155"/>
      <c r="M583" s="160"/>
      <c r="U583" s="161"/>
      <c r="AT583" s="156" t="s">
        <v>147</v>
      </c>
      <c r="AU583" s="156" t="s">
        <v>87</v>
      </c>
      <c r="AV583" s="13" t="s">
        <v>87</v>
      </c>
      <c r="AW583" s="13" t="s">
        <v>35</v>
      </c>
      <c r="AX583" s="13" t="s">
        <v>74</v>
      </c>
      <c r="AY583" s="156" t="s">
        <v>135</v>
      </c>
    </row>
    <row r="584" spans="2:65" s="15" customFormat="1" ht="11.25">
      <c r="B584" s="169"/>
      <c r="D584" s="149" t="s">
        <v>147</v>
      </c>
      <c r="E584" s="170" t="s">
        <v>19</v>
      </c>
      <c r="F584" s="171" t="s">
        <v>162</v>
      </c>
      <c r="H584" s="172">
        <v>255.2</v>
      </c>
      <c r="I584" s="173"/>
      <c r="L584" s="169"/>
      <c r="M584" s="174"/>
      <c r="U584" s="175"/>
      <c r="AT584" s="170" t="s">
        <v>147</v>
      </c>
      <c r="AU584" s="170" t="s">
        <v>87</v>
      </c>
      <c r="AV584" s="15" t="s">
        <v>143</v>
      </c>
      <c r="AW584" s="15" t="s">
        <v>35</v>
      </c>
      <c r="AX584" s="15" t="s">
        <v>81</v>
      </c>
      <c r="AY584" s="170" t="s">
        <v>135</v>
      </c>
    </row>
    <row r="585" spans="2:65" s="1" customFormat="1" ht="16.5" customHeight="1">
      <c r="B585" s="33"/>
      <c r="C585" s="131" t="s">
        <v>664</v>
      </c>
      <c r="D585" s="131" t="s">
        <v>138</v>
      </c>
      <c r="E585" s="132" t="s">
        <v>665</v>
      </c>
      <c r="F585" s="133" t="s">
        <v>666</v>
      </c>
      <c r="G585" s="134" t="s">
        <v>204</v>
      </c>
      <c r="H585" s="135">
        <v>140</v>
      </c>
      <c r="I585" s="136"/>
      <c r="J585" s="137">
        <f>ROUND(I585*H585,2)</f>
        <v>0</v>
      </c>
      <c r="K585" s="133" t="s">
        <v>142</v>
      </c>
      <c r="L585" s="33"/>
      <c r="M585" s="138" t="s">
        <v>19</v>
      </c>
      <c r="N585" s="139" t="s">
        <v>46</v>
      </c>
      <c r="P585" s="140">
        <f>O585*H585</f>
        <v>0</v>
      </c>
      <c r="Q585" s="140">
        <v>0</v>
      </c>
      <c r="R585" s="140">
        <f>Q585*H585</f>
        <v>0</v>
      </c>
      <c r="S585" s="140">
        <v>3.9399999999999999E-3</v>
      </c>
      <c r="T585" s="140">
        <f>S585*H585</f>
        <v>0.55159999999999998</v>
      </c>
      <c r="U585" s="141" t="s">
        <v>19</v>
      </c>
      <c r="AR585" s="142" t="s">
        <v>318</v>
      </c>
      <c r="AT585" s="142" t="s">
        <v>138</v>
      </c>
      <c r="AU585" s="142" t="s">
        <v>87</v>
      </c>
      <c r="AY585" s="18" t="s">
        <v>135</v>
      </c>
      <c r="BE585" s="143">
        <f>IF(N585="základní",J585,0)</f>
        <v>0</v>
      </c>
      <c r="BF585" s="143">
        <f>IF(N585="snížená",J585,0)</f>
        <v>0</v>
      </c>
      <c r="BG585" s="143">
        <f>IF(N585="zákl. přenesená",J585,0)</f>
        <v>0</v>
      </c>
      <c r="BH585" s="143">
        <f>IF(N585="sníž. přenesená",J585,0)</f>
        <v>0</v>
      </c>
      <c r="BI585" s="143">
        <f>IF(N585="nulová",J585,0)</f>
        <v>0</v>
      </c>
      <c r="BJ585" s="18" t="s">
        <v>87</v>
      </c>
      <c r="BK585" s="143">
        <f>ROUND(I585*H585,2)</f>
        <v>0</v>
      </c>
      <c r="BL585" s="18" t="s">
        <v>318</v>
      </c>
      <c r="BM585" s="142" t="s">
        <v>667</v>
      </c>
    </row>
    <row r="586" spans="2:65" s="1" customFormat="1" ht="11.25">
      <c r="B586" s="33"/>
      <c r="D586" s="144" t="s">
        <v>145</v>
      </c>
      <c r="F586" s="145" t="s">
        <v>668</v>
      </c>
      <c r="I586" s="146"/>
      <c r="L586" s="33"/>
      <c r="M586" s="147"/>
      <c r="U586" s="54"/>
      <c r="AT586" s="18" t="s">
        <v>145</v>
      </c>
      <c r="AU586" s="18" t="s">
        <v>87</v>
      </c>
    </row>
    <row r="587" spans="2:65" s="12" customFormat="1" ht="11.25">
      <c r="B587" s="148"/>
      <c r="D587" s="149" t="s">
        <v>147</v>
      </c>
      <c r="E587" s="150" t="s">
        <v>19</v>
      </c>
      <c r="F587" s="151" t="s">
        <v>669</v>
      </c>
      <c r="H587" s="150" t="s">
        <v>19</v>
      </c>
      <c r="I587" s="152"/>
      <c r="L587" s="148"/>
      <c r="M587" s="153"/>
      <c r="U587" s="154"/>
      <c r="AT587" s="150" t="s">
        <v>147</v>
      </c>
      <c r="AU587" s="150" t="s">
        <v>87</v>
      </c>
      <c r="AV587" s="12" t="s">
        <v>81</v>
      </c>
      <c r="AW587" s="12" t="s">
        <v>35</v>
      </c>
      <c r="AX587" s="12" t="s">
        <v>74</v>
      </c>
      <c r="AY587" s="150" t="s">
        <v>135</v>
      </c>
    </row>
    <row r="588" spans="2:65" s="13" customFormat="1" ht="11.25">
      <c r="B588" s="155"/>
      <c r="D588" s="149" t="s">
        <v>147</v>
      </c>
      <c r="E588" s="156" t="s">
        <v>19</v>
      </c>
      <c r="F588" s="157" t="s">
        <v>670</v>
      </c>
      <c r="H588" s="158">
        <v>140</v>
      </c>
      <c r="I588" s="159"/>
      <c r="L588" s="155"/>
      <c r="M588" s="160"/>
      <c r="U588" s="161"/>
      <c r="AT588" s="156" t="s">
        <v>147</v>
      </c>
      <c r="AU588" s="156" t="s">
        <v>87</v>
      </c>
      <c r="AV588" s="13" t="s">
        <v>87</v>
      </c>
      <c r="AW588" s="13" t="s">
        <v>35</v>
      </c>
      <c r="AX588" s="13" t="s">
        <v>74</v>
      </c>
      <c r="AY588" s="156" t="s">
        <v>135</v>
      </c>
    </row>
    <row r="589" spans="2:65" s="15" customFormat="1" ht="11.25">
      <c r="B589" s="169"/>
      <c r="D589" s="149" t="s">
        <v>147</v>
      </c>
      <c r="E589" s="170" t="s">
        <v>19</v>
      </c>
      <c r="F589" s="171" t="s">
        <v>162</v>
      </c>
      <c r="H589" s="172">
        <v>140</v>
      </c>
      <c r="I589" s="173"/>
      <c r="L589" s="169"/>
      <c r="M589" s="174"/>
      <c r="U589" s="175"/>
      <c r="AT589" s="170" t="s">
        <v>147</v>
      </c>
      <c r="AU589" s="170" t="s">
        <v>87</v>
      </c>
      <c r="AV589" s="15" t="s">
        <v>143</v>
      </c>
      <c r="AW589" s="15" t="s">
        <v>35</v>
      </c>
      <c r="AX589" s="15" t="s">
        <v>81</v>
      </c>
      <c r="AY589" s="170" t="s">
        <v>135</v>
      </c>
    </row>
    <row r="590" spans="2:65" s="1" customFormat="1" ht="24.2" customHeight="1">
      <c r="B590" s="33"/>
      <c r="C590" s="131" t="s">
        <v>671</v>
      </c>
      <c r="D590" s="131" t="s">
        <v>138</v>
      </c>
      <c r="E590" s="132" t="s">
        <v>672</v>
      </c>
      <c r="F590" s="133" t="s">
        <v>673</v>
      </c>
      <c r="G590" s="134" t="s">
        <v>141</v>
      </c>
      <c r="H590" s="135">
        <v>5.6</v>
      </c>
      <c r="I590" s="136"/>
      <c r="J590" s="137">
        <f>ROUND(I590*H590,2)</f>
        <v>0</v>
      </c>
      <c r="K590" s="133" t="s">
        <v>19</v>
      </c>
      <c r="L590" s="33"/>
      <c r="M590" s="138" t="s">
        <v>19</v>
      </c>
      <c r="N590" s="139" t="s">
        <v>46</v>
      </c>
      <c r="P590" s="140">
        <f>O590*H590</f>
        <v>0</v>
      </c>
      <c r="Q590" s="140">
        <v>5.3899999999999998E-3</v>
      </c>
      <c r="R590" s="140">
        <f>Q590*H590</f>
        <v>3.0183999999999996E-2</v>
      </c>
      <c r="S590" s="140">
        <v>0</v>
      </c>
      <c r="T590" s="140">
        <f>S590*H590</f>
        <v>0</v>
      </c>
      <c r="U590" s="141" t="s">
        <v>19</v>
      </c>
      <c r="AR590" s="142" t="s">
        <v>318</v>
      </c>
      <c r="AT590" s="142" t="s">
        <v>138</v>
      </c>
      <c r="AU590" s="142" t="s">
        <v>87</v>
      </c>
      <c r="AY590" s="18" t="s">
        <v>135</v>
      </c>
      <c r="BE590" s="143">
        <f>IF(N590="základní",J590,0)</f>
        <v>0</v>
      </c>
      <c r="BF590" s="143">
        <f>IF(N590="snížená",J590,0)</f>
        <v>0</v>
      </c>
      <c r="BG590" s="143">
        <f>IF(N590="zákl. přenesená",J590,0)</f>
        <v>0</v>
      </c>
      <c r="BH590" s="143">
        <f>IF(N590="sníž. přenesená",J590,0)</f>
        <v>0</v>
      </c>
      <c r="BI590" s="143">
        <f>IF(N590="nulová",J590,0)</f>
        <v>0</v>
      </c>
      <c r="BJ590" s="18" t="s">
        <v>87</v>
      </c>
      <c r="BK590" s="143">
        <f>ROUND(I590*H590,2)</f>
        <v>0</v>
      </c>
      <c r="BL590" s="18" t="s">
        <v>318</v>
      </c>
      <c r="BM590" s="142" t="s">
        <v>674</v>
      </c>
    </row>
    <row r="591" spans="2:65" s="12" customFormat="1" ht="11.25">
      <c r="B591" s="148"/>
      <c r="D591" s="149" t="s">
        <v>147</v>
      </c>
      <c r="E591" s="150" t="s">
        <v>19</v>
      </c>
      <c r="F591" s="151" t="s">
        <v>675</v>
      </c>
      <c r="H591" s="150" t="s">
        <v>19</v>
      </c>
      <c r="I591" s="152"/>
      <c r="L591" s="148"/>
      <c r="M591" s="153"/>
      <c r="U591" s="154"/>
      <c r="AT591" s="150" t="s">
        <v>147</v>
      </c>
      <c r="AU591" s="150" t="s">
        <v>87</v>
      </c>
      <c r="AV591" s="12" t="s">
        <v>81</v>
      </c>
      <c r="AW591" s="12" t="s">
        <v>35</v>
      </c>
      <c r="AX591" s="12" t="s">
        <v>74</v>
      </c>
      <c r="AY591" s="150" t="s">
        <v>135</v>
      </c>
    </row>
    <row r="592" spans="2:65" s="13" customFormat="1" ht="11.25">
      <c r="B592" s="155"/>
      <c r="D592" s="149" t="s">
        <v>147</v>
      </c>
      <c r="E592" s="156" t="s">
        <v>19</v>
      </c>
      <c r="F592" s="157" t="s">
        <v>676</v>
      </c>
      <c r="H592" s="158">
        <v>0.6</v>
      </c>
      <c r="I592" s="159"/>
      <c r="L592" s="155"/>
      <c r="M592" s="160"/>
      <c r="U592" s="161"/>
      <c r="AT592" s="156" t="s">
        <v>147</v>
      </c>
      <c r="AU592" s="156" t="s">
        <v>87</v>
      </c>
      <c r="AV592" s="13" t="s">
        <v>87</v>
      </c>
      <c r="AW592" s="13" t="s">
        <v>35</v>
      </c>
      <c r="AX592" s="13" t="s">
        <v>74</v>
      </c>
      <c r="AY592" s="156" t="s">
        <v>135</v>
      </c>
    </row>
    <row r="593" spans="2:65" s="13" customFormat="1" ht="11.25">
      <c r="B593" s="155"/>
      <c r="D593" s="149" t="s">
        <v>147</v>
      </c>
      <c r="E593" s="156" t="s">
        <v>19</v>
      </c>
      <c r="F593" s="157" t="s">
        <v>677</v>
      </c>
      <c r="H593" s="158">
        <v>5</v>
      </c>
      <c r="I593" s="159"/>
      <c r="L593" s="155"/>
      <c r="M593" s="160"/>
      <c r="U593" s="161"/>
      <c r="AT593" s="156" t="s">
        <v>147</v>
      </c>
      <c r="AU593" s="156" t="s">
        <v>87</v>
      </c>
      <c r="AV593" s="13" t="s">
        <v>87</v>
      </c>
      <c r="AW593" s="13" t="s">
        <v>35</v>
      </c>
      <c r="AX593" s="13" t="s">
        <v>74</v>
      </c>
      <c r="AY593" s="156" t="s">
        <v>135</v>
      </c>
    </row>
    <row r="594" spans="2:65" s="15" customFormat="1" ht="11.25">
      <c r="B594" s="169"/>
      <c r="D594" s="149" t="s">
        <v>147</v>
      </c>
      <c r="E594" s="170" t="s">
        <v>19</v>
      </c>
      <c r="F594" s="171" t="s">
        <v>162</v>
      </c>
      <c r="H594" s="172">
        <v>5.6</v>
      </c>
      <c r="I594" s="173"/>
      <c r="L594" s="169"/>
      <c r="M594" s="174"/>
      <c r="U594" s="175"/>
      <c r="AT594" s="170" t="s">
        <v>147</v>
      </c>
      <c r="AU594" s="170" t="s">
        <v>87</v>
      </c>
      <c r="AV594" s="15" t="s">
        <v>143</v>
      </c>
      <c r="AW594" s="15" t="s">
        <v>35</v>
      </c>
      <c r="AX594" s="15" t="s">
        <v>81</v>
      </c>
      <c r="AY594" s="170" t="s">
        <v>135</v>
      </c>
    </row>
    <row r="595" spans="2:65" s="1" customFormat="1" ht="21.75" customHeight="1">
      <c r="B595" s="33"/>
      <c r="C595" s="131" t="s">
        <v>678</v>
      </c>
      <c r="D595" s="131" t="s">
        <v>138</v>
      </c>
      <c r="E595" s="132" t="s">
        <v>679</v>
      </c>
      <c r="F595" s="133" t="s">
        <v>680</v>
      </c>
      <c r="G595" s="134" t="s">
        <v>204</v>
      </c>
      <c r="H595" s="135">
        <v>23.2</v>
      </c>
      <c r="I595" s="136"/>
      <c r="J595" s="137">
        <f>ROUND(I595*H595,2)</f>
        <v>0</v>
      </c>
      <c r="K595" s="133" t="s">
        <v>19</v>
      </c>
      <c r="L595" s="33"/>
      <c r="M595" s="138" t="s">
        <v>19</v>
      </c>
      <c r="N595" s="139" t="s">
        <v>46</v>
      </c>
      <c r="P595" s="140">
        <f>O595*H595</f>
        <v>0</v>
      </c>
      <c r="Q595" s="140">
        <v>7.9000000000000001E-4</v>
      </c>
      <c r="R595" s="140">
        <f>Q595*H595</f>
        <v>1.8328000000000001E-2</v>
      </c>
      <c r="S595" s="140">
        <v>0</v>
      </c>
      <c r="T595" s="140">
        <f>S595*H595</f>
        <v>0</v>
      </c>
      <c r="U595" s="141" t="s">
        <v>19</v>
      </c>
      <c r="AR595" s="142" t="s">
        <v>318</v>
      </c>
      <c r="AT595" s="142" t="s">
        <v>138</v>
      </c>
      <c r="AU595" s="142" t="s">
        <v>87</v>
      </c>
      <c r="AY595" s="18" t="s">
        <v>135</v>
      </c>
      <c r="BE595" s="143">
        <f>IF(N595="základní",J595,0)</f>
        <v>0</v>
      </c>
      <c r="BF595" s="143">
        <f>IF(N595="snížená",J595,0)</f>
        <v>0</v>
      </c>
      <c r="BG595" s="143">
        <f>IF(N595="zákl. přenesená",J595,0)</f>
        <v>0</v>
      </c>
      <c r="BH595" s="143">
        <f>IF(N595="sníž. přenesená",J595,0)</f>
        <v>0</v>
      </c>
      <c r="BI595" s="143">
        <f>IF(N595="nulová",J595,0)</f>
        <v>0</v>
      </c>
      <c r="BJ595" s="18" t="s">
        <v>87</v>
      </c>
      <c r="BK595" s="143">
        <f>ROUND(I595*H595,2)</f>
        <v>0</v>
      </c>
      <c r="BL595" s="18" t="s">
        <v>318</v>
      </c>
      <c r="BM595" s="142" t="s">
        <v>681</v>
      </c>
    </row>
    <row r="596" spans="2:65" s="12" customFormat="1" ht="11.25">
      <c r="B596" s="148"/>
      <c r="D596" s="149" t="s">
        <v>147</v>
      </c>
      <c r="E596" s="150" t="s">
        <v>19</v>
      </c>
      <c r="F596" s="151" t="s">
        <v>675</v>
      </c>
      <c r="H596" s="150" t="s">
        <v>19</v>
      </c>
      <c r="I596" s="152"/>
      <c r="L596" s="148"/>
      <c r="M596" s="153"/>
      <c r="U596" s="154"/>
      <c r="AT596" s="150" t="s">
        <v>147</v>
      </c>
      <c r="AU596" s="150" t="s">
        <v>87</v>
      </c>
      <c r="AV596" s="12" t="s">
        <v>81</v>
      </c>
      <c r="AW596" s="12" t="s">
        <v>35</v>
      </c>
      <c r="AX596" s="12" t="s">
        <v>74</v>
      </c>
      <c r="AY596" s="150" t="s">
        <v>135</v>
      </c>
    </row>
    <row r="597" spans="2:65" s="13" customFormat="1" ht="11.25">
      <c r="B597" s="155"/>
      <c r="D597" s="149" t="s">
        <v>147</v>
      </c>
      <c r="E597" s="156" t="s">
        <v>19</v>
      </c>
      <c r="F597" s="157" t="s">
        <v>682</v>
      </c>
      <c r="H597" s="158">
        <v>0.92</v>
      </c>
      <c r="I597" s="159"/>
      <c r="L597" s="155"/>
      <c r="M597" s="160"/>
      <c r="U597" s="161"/>
      <c r="AT597" s="156" t="s">
        <v>147</v>
      </c>
      <c r="AU597" s="156" t="s">
        <v>87</v>
      </c>
      <c r="AV597" s="13" t="s">
        <v>87</v>
      </c>
      <c r="AW597" s="13" t="s">
        <v>35</v>
      </c>
      <c r="AX597" s="13" t="s">
        <v>74</v>
      </c>
      <c r="AY597" s="156" t="s">
        <v>135</v>
      </c>
    </row>
    <row r="598" spans="2:65" s="13" customFormat="1" ht="11.25">
      <c r="B598" s="155"/>
      <c r="D598" s="149" t="s">
        <v>147</v>
      </c>
      <c r="E598" s="156" t="s">
        <v>19</v>
      </c>
      <c r="F598" s="157" t="s">
        <v>683</v>
      </c>
      <c r="H598" s="158">
        <v>7.68</v>
      </c>
      <c r="I598" s="159"/>
      <c r="L598" s="155"/>
      <c r="M598" s="160"/>
      <c r="U598" s="161"/>
      <c r="AT598" s="156" t="s">
        <v>147</v>
      </c>
      <c r="AU598" s="156" t="s">
        <v>87</v>
      </c>
      <c r="AV598" s="13" t="s">
        <v>87</v>
      </c>
      <c r="AW598" s="13" t="s">
        <v>35</v>
      </c>
      <c r="AX598" s="13" t="s">
        <v>74</v>
      </c>
      <c r="AY598" s="156" t="s">
        <v>135</v>
      </c>
    </row>
    <row r="599" spans="2:65" s="13" customFormat="1" ht="11.25">
      <c r="B599" s="155"/>
      <c r="D599" s="149" t="s">
        <v>147</v>
      </c>
      <c r="E599" s="156" t="s">
        <v>19</v>
      </c>
      <c r="F599" s="157" t="s">
        <v>684</v>
      </c>
      <c r="H599" s="158">
        <v>14.6</v>
      </c>
      <c r="I599" s="159"/>
      <c r="L599" s="155"/>
      <c r="M599" s="160"/>
      <c r="U599" s="161"/>
      <c r="AT599" s="156" t="s">
        <v>147</v>
      </c>
      <c r="AU599" s="156" t="s">
        <v>87</v>
      </c>
      <c r="AV599" s="13" t="s">
        <v>87</v>
      </c>
      <c r="AW599" s="13" t="s">
        <v>35</v>
      </c>
      <c r="AX599" s="13" t="s">
        <v>74</v>
      </c>
      <c r="AY599" s="156" t="s">
        <v>135</v>
      </c>
    </row>
    <row r="600" spans="2:65" s="15" customFormat="1" ht="11.25">
      <c r="B600" s="169"/>
      <c r="D600" s="149" t="s">
        <v>147</v>
      </c>
      <c r="E600" s="170" t="s">
        <v>19</v>
      </c>
      <c r="F600" s="171" t="s">
        <v>162</v>
      </c>
      <c r="H600" s="172">
        <v>23.2</v>
      </c>
      <c r="I600" s="173"/>
      <c r="L600" s="169"/>
      <c r="M600" s="174"/>
      <c r="U600" s="175"/>
      <c r="AT600" s="170" t="s">
        <v>147</v>
      </c>
      <c r="AU600" s="170" t="s">
        <v>87</v>
      </c>
      <c r="AV600" s="15" t="s">
        <v>143</v>
      </c>
      <c r="AW600" s="15" t="s">
        <v>35</v>
      </c>
      <c r="AX600" s="15" t="s">
        <v>81</v>
      </c>
      <c r="AY600" s="170" t="s">
        <v>135</v>
      </c>
    </row>
    <row r="601" spans="2:65" s="1" customFormat="1" ht="21.75" customHeight="1">
      <c r="B601" s="33"/>
      <c r="C601" s="131" t="s">
        <v>685</v>
      </c>
      <c r="D601" s="131" t="s">
        <v>138</v>
      </c>
      <c r="E601" s="132" t="s">
        <v>686</v>
      </c>
      <c r="F601" s="133" t="s">
        <v>687</v>
      </c>
      <c r="G601" s="134" t="s">
        <v>204</v>
      </c>
      <c r="H601" s="135">
        <v>330.44</v>
      </c>
      <c r="I601" s="136"/>
      <c r="J601" s="137">
        <f>ROUND(I601*H601,2)</f>
        <v>0</v>
      </c>
      <c r="K601" s="133" t="s">
        <v>19</v>
      </c>
      <c r="L601" s="33"/>
      <c r="M601" s="138" t="s">
        <v>19</v>
      </c>
      <c r="N601" s="139" t="s">
        <v>46</v>
      </c>
      <c r="P601" s="140">
        <f>O601*H601</f>
        <v>0</v>
      </c>
      <c r="Q601" s="140">
        <v>9.3999999999999997E-4</v>
      </c>
      <c r="R601" s="140">
        <f>Q601*H601</f>
        <v>0.31061359999999999</v>
      </c>
      <c r="S601" s="140">
        <v>0</v>
      </c>
      <c r="T601" s="140">
        <f>S601*H601</f>
        <v>0</v>
      </c>
      <c r="U601" s="141" t="s">
        <v>19</v>
      </c>
      <c r="AR601" s="142" t="s">
        <v>318</v>
      </c>
      <c r="AT601" s="142" t="s">
        <v>138</v>
      </c>
      <c r="AU601" s="142" t="s">
        <v>87</v>
      </c>
      <c r="AY601" s="18" t="s">
        <v>135</v>
      </c>
      <c r="BE601" s="143">
        <f>IF(N601="základní",J601,0)</f>
        <v>0</v>
      </c>
      <c r="BF601" s="143">
        <f>IF(N601="snížená",J601,0)</f>
        <v>0</v>
      </c>
      <c r="BG601" s="143">
        <f>IF(N601="zákl. přenesená",J601,0)</f>
        <v>0</v>
      </c>
      <c r="BH601" s="143">
        <f>IF(N601="sníž. přenesená",J601,0)</f>
        <v>0</v>
      </c>
      <c r="BI601" s="143">
        <f>IF(N601="nulová",J601,0)</f>
        <v>0</v>
      </c>
      <c r="BJ601" s="18" t="s">
        <v>87</v>
      </c>
      <c r="BK601" s="143">
        <f>ROUND(I601*H601,2)</f>
        <v>0</v>
      </c>
      <c r="BL601" s="18" t="s">
        <v>318</v>
      </c>
      <c r="BM601" s="142" t="s">
        <v>688</v>
      </c>
    </row>
    <row r="602" spans="2:65" s="12" customFormat="1" ht="11.25">
      <c r="B602" s="148"/>
      <c r="D602" s="149" t="s">
        <v>147</v>
      </c>
      <c r="E602" s="150" t="s">
        <v>19</v>
      </c>
      <c r="F602" s="151" t="s">
        <v>675</v>
      </c>
      <c r="H602" s="150" t="s">
        <v>19</v>
      </c>
      <c r="I602" s="152"/>
      <c r="L602" s="148"/>
      <c r="M602" s="153"/>
      <c r="U602" s="154"/>
      <c r="AT602" s="150" t="s">
        <v>147</v>
      </c>
      <c r="AU602" s="150" t="s">
        <v>87</v>
      </c>
      <c r="AV602" s="12" t="s">
        <v>81</v>
      </c>
      <c r="AW602" s="12" t="s">
        <v>35</v>
      </c>
      <c r="AX602" s="12" t="s">
        <v>74</v>
      </c>
      <c r="AY602" s="150" t="s">
        <v>135</v>
      </c>
    </row>
    <row r="603" spans="2:65" s="13" customFormat="1" ht="11.25">
      <c r="B603" s="155"/>
      <c r="D603" s="149" t="s">
        <v>147</v>
      </c>
      <c r="E603" s="156" t="s">
        <v>19</v>
      </c>
      <c r="F603" s="157" t="s">
        <v>689</v>
      </c>
      <c r="H603" s="158">
        <v>66.88</v>
      </c>
      <c r="I603" s="159"/>
      <c r="L603" s="155"/>
      <c r="M603" s="160"/>
      <c r="U603" s="161"/>
      <c r="AT603" s="156" t="s">
        <v>147</v>
      </c>
      <c r="AU603" s="156" t="s">
        <v>87</v>
      </c>
      <c r="AV603" s="13" t="s">
        <v>87</v>
      </c>
      <c r="AW603" s="13" t="s">
        <v>35</v>
      </c>
      <c r="AX603" s="13" t="s">
        <v>74</v>
      </c>
      <c r="AY603" s="156" t="s">
        <v>135</v>
      </c>
    </row>
    <row r="604" spans="2:65" s="13" customFormat="1" ht="11.25">
      <c r="B604" s="155"/>
      <c r="D604" s="149" t="s">
        <v>147</v>
      </c>
      <c r="E604" s="156" t="s">
        <v>19</v>
      </c>
      <c r="F604" s="157" t="s">
        <v>690</v>
      </c>
      <c r="H604" s="158">
        <v>240.9</v>
      </c>
      <c r="I604" s="159"/>
      <c r="L604" s="155"/>
      <c r="M604" s="160"/>
      <c r="U604" s="161"/>
      <c r="AT604" s="156" t="s">
        <v>147</v>
      </c>
      <c r="AU604" s="156" t="s">
        <v>87</v>
      </c>
      <c r="AV604" s="13" t="s">
        <v>87</v>
      </c>
      <c r="AW604" s="13" t="s">
        <v>35</v>
      </c>
      <c r="AX604" s="13" t="s">
        <v>74</v>
      </c>
      <c r="AY604" s="156" t="s">
        <v>135</v>
      </c>
    </row>
    <row r="605" spans="2:65" s="13" customFormat="1" ht="11.25">
      <c r="B605" s="155"/>
      <c r="D605" s="149" t="s">
        <v>147</v>
      </c>
      <c r="E605" s="156" t="s">
        <v>19</v>
      </c>
      <c r="F605" s="157" t="s">
        <v>691</v>
      </c>
      <c r="H605" s="158">
        <v>22.66</v>
      </c>
      <c r="I605" s="159"/>
      <c r="L605" s="155"/>
      <c r="M605" s="160"/>
      <c r="U605" s="161"/>
      <c r="AT605" s="156" t="s">
        <v>147</v>
      </c>
      <c r="AU605" s="156" t="s">
        <v>87</v>
      </c>
      <c r="AV605" s="13" t="s">
        <v>87</v>
      </c>
      <c r="AW605" s="13" t="s">
        <v>35</v>
      </c>
      <c r="AX605" s="13" t="s">
        <v>74</v>
      </c>
      <c r="AY605" s="156" t="s">
        <v>135</v>
      </c>
    </row>
    <row r="606" spans="2:65" s="15" customFormat="1" ht="11.25">
      <c r="B606" s="169"/>
      <c r="D606" s="149" t="s">
        <v>147</v>
      </c>
      <c r="E606" s="170" t="s">
        <v>19</v>
      </c>
      <c r="F606" s="171" t="s">
        <v>162</v>
      </c>
      <c r="H606" s="172">
        <v>330.44</v>
      </c>
      <c r="I606" s="173"/>
      <c r="L606" s="169"/>
      <c r="M606" s="174"/>
      <c r="U606" s="175"/>
      <c r="AT606" s="170" t="s">
        <v>147</v>
      </c>
      <c r="AU606" s="170" t="s">
        <v>87</v>
      </c>
      <c r="AV606" s="15" t="s">
        <v>143</v>
      </c>
      <c r="AW606" s="15" t="s">
        <v>35</v>
      </c>
      <c r="AX606" s="15" t="s">
        <v>81</v>
      </c>
      <c r="AY606" s="170" t="s">
        <v>135</v>
      </c>
    </row>
    <row r="607" spans="2:65" s="1" customFormat="1" ht="24.2" customHeight="1">
      <c r="B607" s="33"/>
      <c r="C607" s="131" t="s">
        <v>692</v>
      </c>
      <c r="D607" s="131" t="s">
        <v>138</v>
      </c>
      <c r="E607" s="132" t="s">
        <v>693</v>
      </c>
      <c r="F607" s="133" t="s">
        <v>694</v>
      </c>
      <c r="G607" s="134" t="s">
        <v>204</v>
      </c>
      <c r="H607" s="135">
        <v>140</v>
      </c>
      <c r="I607" s="136"/>
      <c r="J607" s="137">
        <f>ROUND(I607*H607,2)</f>
        <v>0</v>
      </c>
      <c r="K607" s="133" t="s">
        <v>142</v>
      </c>
      <c r="L607" s="33"/>
      <c r="M607" s="138" t="s">
        <v>19</v>
      </c>
      <c r="N607" s="139" t="s">
        <v>46</v>
      </c>
      <c r="P607" s="140">
        <f>O607*H607</f>
        <v>0</v>
      </c>
      <c r="Q607" s="140">
        <v>2.0999999999999999E-3</v>
      </c>
      <c r="R607" s="140">
        <f>Q607*H607</f>
        <v>0.29399999999999998</v>
      </c>
      <c r="S607" s="140">
        <v>0</v>
      </c>
      <c r="T607" s="140">
        <f>S607*H607</f>
        <v>0</v>
      </c>
      <c r="U607" s="141" t="s">
        <v>19</v>
      </c>
      <c r="AR607" s="142" t="s">
        <v>318</v>
      </c>
      <c r="AT607" s="142" t="s">
        <v>138</v>
      </c>
      <c r="AU607" s="142" t="s">
        <v>87</v>
      </c>
      <c r="AY607" s="18" t="s">
        <v>135</v>
      </c>
      <c r="BE607" s="143">
        <f>IF(N607="základní",J607,0)</f>
        <v>0</v>
      </c>
      <c r="BF607" s="143">
        <f>IF(N607="snížená",J607,0)</f>
        <v>0</v>
      </c>
      <c r="BG607" s="143">
        <f>IF(N607="zákl. přenesená",J607,0)</f>
        <v>0</v>
      </c>
      <c r="BH607" s="143">
        <f>IF(N607="sníž. přenesená",J607,0)</f>
        <v>0</v>
      </c>
      <c r="BI607" s="143">
        <f>IF(N607="nulová",J607,0)</f>
        <v>0</v>
      </c>
      <c r="BJ607" s="18" t="s">
        <v>87</v>
      </c>
      <c r="BK607" s="143">
        <f>ROUND(I607*H607,2)</f>
        <v>0</v>
      </c>
      <c r="BL607" s="18" t="s">
        <v>318</v>
      </c>
      <c r="BM607" s="142" t="s">
        <v>695</v>
      </c>
    </row>
    <row r="608" spans="2:65" s="1" customFormat="1" ht="11.25">
      <c r="B608" s="33"/>
      <c r="D608" s="144" t="s">
        <v>145</v>
      </c>
      <c r="F608" s="145" t="s">
        <v>696</v>
      </c>
      <c r="I608" s="146"/>
      <c r="L608" s="33"/>
      <c r="M608" s="147"/>
      <c r="U608" s="54"/>
      <c r="AT608" s="18" t="s">
        <v>145</v>
      </c>
      <c r="AU608" s="18" t="s">
        <v>87</v>
      </c>
    </row>
    <row r="609" spans="2:65" s="12" customFormat="1" ht="11.25">
      <c r="B609" s="148"/>
      <c r="D609" s="149" t="s">
        <v>147</v>
      </c>
      <c r="E609" s="150" t="s">
        <v>19</v>
      </c>
      <c r="F609" s="151" t="s">
        <v>675</v>
      </c>
      <c r="H609" s="150" t="s">
        <v>19</v>
      </c>
      <c r="I609" s="152"/>
      <c r="L609" s="148"/>
      <c r="M609" s="153"/>
      <c r="U609" s="154"/>
      <c r="AT609" s="150" t="s">
        <v>147</v>
      </c>
      <c r="AU609" s="150" t="s">
        <v>87</v>
      </c>
      <c r="AV609" s="12" t="s">
        <v>81</v>
      </c>
      <c r="AW609" s="12" t="s">
        <v>35</v>
      </c>
      <c r="AX609" s="12" t="s">
        <v>74</v>
      </c>
      <c r="AY609" s="150" t="s">
        <v>135</v>
      </c>
    </row>
    <row r="610" spans="2:65" s="13" customFormat="1" ht="11.25">
      <c r="B610" s="155"/>
      <c r="D610" s="149" t="s">
        <v>147</v>
      </c>
      <c r="E610" s="156" t="s">
        <v>19</v>
      </c>
      <c r="F610" s="157" t="s">
        <v>697</v>
      </c>
      <c r="H610" s="158">
        <v>140</v>
      </c>
      <c r="I610" s="159"/>
      <c r="L610" s="155"/>
      <c r="M610" s="160"/>
      <c r="U610" s="161"/>
      <c r="AT610" s="156" t="s">
        <v>147</v>
      </c>
      <c r="AU610" s="156" t="s">
        <v>87</v>
      </c>
      <c r="AV610" s="13" t="s">
        <v>87</v>
      </c>
      <c r="AW610" s="13" t="s">
        <v>35</v>
      </c>
      <c r="AX610" s="13" t="s">
        <v>74</v>
      </c>
      <c r="AY610" s="156" t="s">
        <v>135</v>
      </c>
    </row>
    <row r="611" spans="2:65" s="15" customFormat="1" ht="11.25">
      <c r="B611" s="169"/>
      <c r="D611" s="149" t="s">
        <v>147</v>
      </c>
      <c r="E611" s="170" t="s">
        <v>19</v>
      </c>
      <c r="F611" s="171" t="s">
        <v>162</v>
      </c>
      <c r="H611" s="172">
        <v>140</v>
      </c>
      <c r="I611" s="173"/>
      <c r="L611" s="169"/>
      <c r="M611" s="174"/>
      <c r="U611" s="175"/>
      <c r="AT611" s="170" t="s">
        <v>147</v>
      </c>
      <c r="AU611" s="170" t="s">
        <v>87</v>
      </c>
      <c r="AV611" s="15" t="s">
        <v>143</v>
      </c>
      <c r="AW611" s="15" t="s">
        <v>35</v>
      </c>
      <c r="AX611" s="15" t="s">
        <v>81</v>
      </c>
      <c r="AY611" s="170" t="s">
        <v>135</v>
      </c>
    </row>
    <row r="612" spans="2:65" s="1" customFormat="1" ht="24.2" customHeight="1">
      <c r="B612" s="33"/>
      <c r="C612" s="131" t="s">
        <v>698</v>
      </c>
      <c r="D612" s="131" t="s">
        <v>138</v>
      </c>
      <c r="E612" s="132" t="s">
        <v>699</v>
      </c>
      <c r="F612" s="133" t="s">
        <v>700</v>
      </c>
      <c r="G612" s="134" t="s">
        <v>701</v>
      </c>
      <c r="H612" s="187"/>
      <c r="I612" s="136"/>
      <c r="J612" s="137">
        <f>ROUND(I612*H612,2)</f>
        <v>0</v>
      </c>
      <c r="K612" s="133" t="s">
        <v>142</v>
      </c>
      <c r="L612" s="33"/>
      <c r="M612" s="138" t="s">
        <v>19</v>
      </c>
      <c r="N612" s="139" t="s">
        <v>46</v>
      </c>
      <c r="P612" s="140">
        <f>O612*H612</f>
        <v>0</v>
      </c>
      <c r="Q612" s="140">
        <v>0</v>
      </c>
      <c r="R612" s="140">
        <f>Q612*H612</f>
        <v>0</v>
      </c>
      <c r="S612" s="140">
        <v>0</v>
      </c>
      <c r="T612" s="140">
        <f>S612*H612</f>
        <v>0</v>
      </c>
      <c r="U612" s="141" t="s">
        <v>19</v>
      </c>
      <c r="AR612" s="142" t="s">
        <v>318</v>
      </c>
      <c r="AT612" s="142" t="s">
        <v>138</v>
      </c>
      <c r="AU612" s="142" t="s">
        <v>87</v>
      </c>
      <c r="AY612" s="18" t="s">
        <v>135</v>
      </c>
      <c r="BE612" s="143">
        <f>IF(N612="základní",J612,0)</f>
        <v>0</v>
      </c>
      <c r="BF612" s="143">
        <f>IF(N612="snížená",J612,0)</f>
        <v>0</v>
      </c>
      <c r="BG612" s="143">
        <f>IF(N612="zákl. přenesená",J612,0)</f>
        <v>0</v>
      </c>
      <c r="BH612" s="143">
        <f>IF(N612="sníž. přenesená",J612,0)</f>
        <v>0</v>
      </c>
      <c r="BI612" s="143">
        <f>IF(N612="nulová",J612,0)</f>
        <v>0</v>
      </c>
      <c r="BJ612" s="18" t="s">
        <v>87</v>
      </c>
      <c r="BK612" s="143">
        <f>ROUND(I612*H612,2)</f>
        <v>0</v>
      </c>
      <c r="BL612" s="18" t="s">
        <v>318</v>
      </c>
      <c r="BM612" s="142" t="s">
        <v>702</v>
      </c>
    </row>
    <row r="613" spans="2:65" s="1" customFormat="1" ht="11.25">
      <c r="B613" s="33"/>
      <c r="D613" s="144" t="s">
        <v>145</v>
      </c>
      <c r="F613" s="145" t="s">
        <v>703</v>
      </c>
      <c r="I613" s="146"/>
      <c r="L613" s="33"/>
      <c r="M613" s="147"/>
      <c r="U613" s="54"/>
      <c r="AT613" s="18" t="s">
        <v>145</v>
      </c>
      <c r="AU613" s="18" t="s">
        <v>87</v>
      </c>
    </row>
    <row r="614" spans="2:65" s="11" customFormat="1" ht="22.9" customHeight="1">
      <c r="B614" s="119"/>
      <c r="D614" s="120" t="s">
        <v>73</v>
      </c>
      <c r="E614" s="129" t="s">
        <v>704</v>
      </c>
      <c r="F614" s="129" t="s">
        <v>705</v>
      </c>
      <c r="I614" s="122"/>
      <c r="J614" s="130">
        <f>BK614</f>
        <v>0</v>
      </c>
      <c r="L614" s="119"/>
      <c r="M614" s="124"/>
      <c r="P614" s="125">
        <f>SUM(P615:P683)</f>
        <v>0</v>
      </c>
      <c r="R614" s="125">
        <f>SUM(R615:R683)</f>
        <v>5.2069999999999998E-2</v>
      </c>
      <c r="T614" s="125">
        <f>SUM(T615:T683)</f>
        <v>4.6915999999999993</v>
      </c>
      <c r="U614" s="126"/>
      <c r="AR614" s="120" t="s">
        <v>87</v>
      </c>
      <c r="AT614" s="127" t="s">
        <v>73</v>
      </c>
      <c r="AU614" s="127" t="s">
        <v>81</v>
      </c>
      <c r="AY614" s="120" t="s">
        <v>135</v>
      </c>
      <c r="BK614" s="128">
        <f>SUM(BK615:BK683)</f>
        <v>0</v>
      </c>
    </row>
    <row r="615" spans="2:65" s="1" customFormat="1" ht="24.2" customHeight="1">
      <c r="B615" s="33"/>
      <c r="C615" s="131" t="s">
        <v>706</v>
      </c>
      <c r="D615" s="131" t="s">
        <v>138</v>
      </c>
      <c r="E615" s="132" t="s">
        <v>707</v>
      </c>
      <c r="F615" s="133" t="s">
        <v>708</v>
      </c>
      <c r="G615" s="134" t="s">
        <v>445</v>
      </c>
      <c r="H615" s="135">
        <v>44</v>
      </c>
      <c r="I615" s="136"/>
      <c r="J615" s="137">
        <f>ROUND(I615*H615,2)</f>
        <v>0</v>
      </c>
      <c r="K615" s="133" t="s">
        <v>142</v>
      </c>
      <c r="L615" s="33"/>
      <c r="M615" s="138" t="s">
        <v>19</v>
      </c>
      <c r="N615" s="139" t="s">
        <v>46</v>
      </c>
      <c r="P615" s="140">
        <f>O615*H615</f>
        <v>0</v>
      </c>
      <c r="Q615" s="140">
        <v>0</v>
      </c>
      <c r="R615" s="140">
        <f>Q615*H615</f>
        <v>0</v>
      </c>
      <c r="S615" s="140">
        <v>9.9000000000000005E-2</v>
      </c>
      <c r="T615" s="140">
        <f>S615*H615</f>
        <v>4.3559999999999999</v>
      </c>
      <c r="U615" s="141" t="s">
        <v>19</v>
      </c>
      <c r="AR615" s="142" t="s">
        <v>318</v>
      </c>
      <c r="AT615" s="142" t="s">
        <v>138</v>
      </c>
      <c r="AU615" s="142" t="s">
        <v>87</v>
      </c>
      <c r="AY615" s="18" t="s">
        <v>135</v>
      </c>
      <c r="BE615" s="143">
        <f>IF(N615="základní",J615,0)</f>
        <v>0</v>
      </c>
      <c r="BF615" s="143">
        <f>IF(N615="snížená",J615,0)</f>
        <v>0</v>
      </c>
      <c r="BG615" s="143">
        <f>IF(N615="zákl. přenesená",J615,0)</f>
        <v>0</v>
      </c>
      <c r="BH615" s="143">
        <f>IF(N615="sníž. přenesená",J615,0)</f>
        <v>0</v>
      </c>
      <c r="BI615" s="143">
        <f>IF(N615="nulová",J615,0)</f>
        <v>0</v>
      </c>
      <c r="BJ615" s="18" t="s">
        <v>87</v>
      </c>
      <c r="BK615" s="143">
        <f>ROUND(I615*H615,2)</f>
        <v>0</v>
      </c>
      <c r="BL615" s="18" t="s">
        <v>318</v>
      </c>
      <c r="BM615" s="142" t="s">
        <v>709</v>
      </c>
    </row>
    <row r="616" spans="2:65" s="1" customFormat="1" ht="11.25">
      <c r="B616" s="33"/>
      <c r="D616" s="144" t="s">
        <v>145</v>
      </c>
      <c r="F616" s="145" t="s">
        <v>710</v>
      </c>
      <c r="I616" s="146"/>
      <c r="L616" s="33"/>
      <c r="M616" s="147"/>
      <c r="U616" s="54"/>
      <c r="AT616" s="18" t="s">
        <v>145</v>
      </c>
      <c r="AU616" s="18" t="s">
        <v>87</v>
      </c>
    </row>
    <row r="617" spans="2:65" s="12" customFormat="1" ht="11.25">
      <c r="B617" s="148"/>
      <c r="D617" s="149" t="s">
        <v>147</v>
      </c>
      <c r="E617" s="150" t="s">
        <v>19</v>
      </c>
      <c r="F617" s="151" t="s">
        <v>711</v>
      </c>
      <c r="H617" s="150" t="s">
        <v>19</v>
      </c>
      <c r="I617" s="152"/>
      <c r="L617" s="148"/>
      <c r="M617" s="153"/>
      <c r="U617" s="154"/>
      <c r="AT617" s="150" t="s">
        <v>147</v>
      </c>
      <c r="AU617" s="150" t="s">
        <v>87</v>
      </c>
      <c r="AV617" s="12" t="s">
        <v>81</v>
      </c>
      <c r="AW617" s="12" t="s">
        <v>35</v>
      </c>
      <c r="AX617" s="12" t="s">
        <v>74</v>
      </c>
      <c r="AY617" s="150" t="s">
        <v>135</v>
      </c>
    </row>
    <row r="618" spans="2:65" s="13" customFormat="1" ht="11.25">
      <c r="B618" s="155"/>
      <c r="D618" s="149" t="s">
        <v>147</v>
      </c>
      <c r="E618" s="156" t="s">
        <v>19</v>
      </c>
      <c r="F618" s="157" t="s">
        <v>712</v>
      </c>
      <c r="H618" s="158">
        <v>4</v>
      </c>
      <c r="I618" s="159"/>
      <c r="L618" s="155"/>
      <c r="M618" s="160"/>
      <c r="U618" s="161"/>
      <c r="AT618" s="156" t="s">
        <v>147</v>
      </c>
      <c r="AU618" s="156" t="s">
        <v>87</v>
      </c>
      <c r="AV618" s="13" t="s">
        <v>87</v>
      </c>
      <c r="AW618" s="13" t="s">
        <v>35</v>
      </c>
      <c r="AX618" s="13" t="s">
        <v>74</v>
      </c>
      <c r="AY618" s="156" t="s">
        <v>135</v>
      </c>
    </row>
    <row r="619" spans="2:65" s="13" customFormat="1" ht="11.25">
      <c r="B619" s="155"/>
      <c r="D619" s="149" t="s">
        <v>147</v>
      </c>
      <c r="E619" s="156" t="s">
        <v>19</v>
      </c>
      <c r="F619" s="157" t="s">
        <v>713</v>
      </c>
      <c r="H619" s="158">
        <v>40</v>
      </c>
      <c r="I619" s="159"/>
      <c r="L619" s="155"/>
      <c r="M619" s="160"/>
      <c r="U619" s="161"/>
      <c r="AT619" s="156" t="s">
        <v>147</v>
      </c>
      <c r="AU619" s="156" t="s">
        <v>87</v>
      </c>
      <c r="AV619" s="13" t="s">
        <v>87</v>
      </c>
      <c r="AW619" s="13" t="s">
        <v>35</v>
      </c>
      <c r="AX619" s="13" t="s">
        <v>74</v>
      </c>
      <c r="AY619" s="156" t="s">
        <v>135</v>
      </c>
    </row>
    <row r="620" spans="2:65" s="15" customFormat="1" ht="11.25">
      <c r="B620" s="169"/>
      <c r="D620" s="149" t="s">
        <v>147</v>
      </c>
      <c r="E620" s="170" t="s">
        <v>19</v>
      </c>
      <c r="F620" s="171" t="s">
        <v>162</v>
      </c>
      <c r="H620" s="172">
        <v>44</v>
      </c>
      <c r="I620" s="173"/>
      <c r="L620" s="169"/>
      <c r="M620" s="174"/>
      <c r="U620" s="175"/>
      <c r="AT620" s="170" t="s">
        <v>147</v>
      </c>
      <c r="AU620" s="170" t="s">
        <v>87</v>
      </c>
      <c r="AV620" s="15" t="s">
        <v>143</v>
      </c>
      <c r="AW620" s="15" t="s">
        <v>35</v>
      </c>
      <c r="AX620" s="15" t="s">
        <v>81</v>
      </c>
      <c r="AY620" s="170" t="s">
        <v>135</v>
      </c>
    </row>
    <row r="621" spans="2:65" s="1" customFormat="1" ht="16.5" customHeight="1">
      <c r="B621" s="33"/>
      <c r="C621" s="131" t="s">
        <v>714</v>
      </c>
      <c r="D621" s="131" t="s">
        <v>138</v>
      </c>
      <c r="E621" s="132" t="s">
        <v>715</v>
      </c>
      <c r="F621" s="133" t="s">
        <v>716</v>
      </c>
      <c r="G621" s="134" t="s">
        <v>141</v>
      </c>
      <c r="H621" s="135">
        <v>15</v>
      </c>
      <c r="I621" s="136"/>
      <c r="J621" s="137">
        <f>ROUND(I621*H621,2)</f>
        <v>0</v>
      </c>
      <c r="K621" s="133" t="s">
        <v>142</v>
      </c>
      <c r="L621" s="33"/>
      <c r="M621" s="138" t="s">
        <v>19</v>
      </c>
      <c r="N621" s="139" t="s">
        <v>46</v>
      </c>
      <c r="P621" s="140">
        <f>O621*H621</f>
        <v>0</v>
      </c>
      <c r="Q621" s="140">
        <v>0</v>
      </c>
      <c r="R621" s="140">
        <f>Q621*H621</f>
        <v>0</v>
      </c>
      <c r="S621" s="140">
        <v>0.02</v>
      </c>
      <c r="T621" s="140">
        <f>S621*H621</f>
        <v>0.3</v>
      </c>
      <c r="U621" s="141" t="s">
        <v>19</v>
      </c>
      <c r="AR621" s="142" t="s">
        <v>318</v>
      </c>
      <c r="AT621" s="142" t="s">
        <v>138</v>
      </c>
      <c r="AU621" s="142" t="s">
        <v>87</v>
      </c>
      <c r="AY621" s="18" t="s">
        <v>135</v>
      </c>
      <c r="BE621" s="143">
        <f>IF(N621="základní",J621,0)</f>
        <v>0</v>
      </c>
      <c r="BF621" s="143">
        <f>IF(N621="snížená",J621,0)</f>
        <v>0</v>
      </c>
      <c r="BG621" s="143">
        <f>IF(N621="zákl. přenesená",J621,0)</f>
        <v>0</v>
      </c>
      <c r="BH621" s="143">
        <f>IF(N621="sníž. přenesená",J621,0)</f>
        <v>0</v>
      </c>
      <c r="BI621" s="143">
        <f>IF(N621="nulová",J621,0)</f>
        <v>0</v>
      </c>
      <c r="BJ621" s="18" t="s">
        <v>87</v>
      </c>
      <c r="BK621" s="143">
        <f>ROUND(I621*H621,2)</f>
        <v>0</v>
      </c>
      <c r="BL621" s="18" t="s">
        <v>318</v>
      </c>
      <c r="BM621" s="142" t="s">
        <v>717</v>
      </c>
    </row>
    <row r="622" spans="2:65" s="1" customFormat="1" ht="11.25">
      <c r="B622" s="33"/>
      <c r="D622" s="144" t="s">
        <v>145</v>
      </c>
      <c r="F622" s="145" t="s">
        <v>718</v>
      </c>
      <c r="I622" s="146"/>
      <c r="L622" s="33"/>
      <c r="M622" s="147"/>
      <c r="U622" s="54"/>
      <c r="AT622" s="18" t="s">
        <v>145</v>
      </c>
      <c r="AU622" s="18" t="s">
        <v>87</v>
      </c>
    </row>
    <row r="623" spans="2:65" s="12" customFormat="1" ht="11.25">
      <c r="B623" s="148"/>
      <c r="D623" s="149" t="s">
        <v>147</v>
      </c>
      <c r="E623" s="150" t="s">
        <v>19</v>
      </c>
      <c r="F623" s="151" t="s">
        <v>531</v>
      </c>
      <c r="H623" s="150" t="s">
        <v>19</v>
      </c>
      <c r="I623" s="152"/>
      <c r="L623" s="148"/>
      <c r="M623" s="153"/>
      <c r="U623" s="154"/>
      <c r="AT623" s="150" t="s">
        <v>147</v>
      </c>
      <c r="AU623" s="150" t="s">
        <v>87</v>
      </c>
      <c r="AV623" s="12" t="s">
        <v>81</v>
      </c>
      <c r="AW623" s="12" t="s">
        <v>35</v>
      </c>
      <c r="AX623" s="12" t="s">
        <v>74</v>
      </c>
      <c r="AY623" s="150" t="s">
        <v>135</v>
      </c>
    </row>
    <row r="624" spans="2:65" s="13" customFormat="1" ht="11.25">
      <c r="B624" s="155"/>
      <c r="D624" s="149" t="s">
        <v>147</v>
      </c>
      <c r="E624" s="156" t="s">
        <v>19</v>
      </c>
      <c r="F624" s="157" t="s">
        <v>532</v>
      </c>
      <c r="H624" s="158">
        <v>11.25</v>
      </c>
      <c r="I624" s="159"/>
      <c r="L624" s="155"/>
      <c r="M624" s="160"/>
      <c r="U624" s="161"/>
      <c r="AT624" s="156" t="s">
        <v>147</v>
      </c>
      <c r="AU624" s="156" t="s">
        <v>87</v>
      </c>
      <c r="AV624" s="13" t="s">
        <v>87</v>
      </c>
      <c r="AW624" s="13" t="s">
        <v>35</v>
      </c>
      <c r="AX624" s="13" t="s">
        <v>74</v>
      </c>
      <c r="AY624" s="156" t="s">
        <v>135</v>
      </c>
    </row>
    <row r="625" spans="2:65" s="12" customFormat="1" ht="11.25">
      <c r="B625" s="148"/>
      <c r="D625" s="149" t="s">
        <v>147</v>
      </c>
      <c r="E625" s="150" t="s">
        <v>19</v>
      </c>
      <c r="F625" s="151" t="s">
        <v>522</v>
      </c>
      <c r="H625" s="150" t="s">
        <v>19</v>
      </c>
      <c r="I625" s="152"/>
      <c r="L625" s="148"/>
      <c r="M625" s="153"/>
      <c r="U625" s="154"/>
      <c r="AT625" s="150" t="s">
        <v>147</v>
      </c>
      <c r="AU625" s="150" t="s">
        <v>87</v>
      </c>
      <c r="AV625" s="12" t="s">
        <v>81</v>
      </c>
      <c r="AW625" s="12" t="s">
        <v>35</v>
      </c>
      <c r="AX625" s="12" t="s">
        <v>74</v>
      </c>
      <c r="AY625" s="150" t="s">
        <v>135</v>
      </c>
    </row>
    <row r="626" spans="2:65" s="13" customFormat="1" ht="11.25">
      <c r="B626" s="155"/>
      <c r="D626" s="149" t="s">
        <v>147</v>
      </c>
      <c r="E626" s="156" t="s">
        <v>19</v>
      </c>
      <c r="F626" s="157" t="s">
        <v>523</v>
      </c>
      <c r="H626" s="158">
        <v>0.75</v>
      </c>
      <c r="I626" s="159"/>
      <c r="L626" s="155"/>
      <c r="M626" s="160"/>
      <c r="U626" s="161"/>
      <c r="AT626" s="156" t="s">
        <v>147</v>
      </c>
      <c r="AU626" s="156" t="s">
        <v>87</v>
      </c>
      <c r="AV626" s="13" t="s">
        <v>87</v>
      </c>
      <c r="AW626" s="13" t="s">
        <v>35</v>
      </c>
      <c r="AX626" s="13" t="s">
        <v>74</v>
      </c>
      <c r="AY626" s="156" t="s">
        <v>135</v>
      </c>
    </row>
    <row r="627" spans="2:65" s="12" customFormat="1" ht="11.25">
      <c r="B627" s="148"/>
      <c r="D627" s="149" t="s">
        <v>147</v>
      </c>
      <c r="E627" s="150" t="s">
        <v>19</v>
      </c>
      <c r="F627" s="151" t="s">
        <v>524</v>
      </c>
      <c r="H627" s="150" t="s">
        <v>19</v>
      </c>
      <c r="I627" s="152"/>
      <c r="L627" s="148"/>
      <c r="M627" s="153"/>
      <c r="U627" s="154"/>
      <c r="AT627" s="150" t="s">
        <v>147</v>
      </c>
      <c r="AU627" s="150" t="s">
        <v>87</v>
      </c>
      <c r="AV627" s="12" t="s">
        <v>81</v>
      </c>
      <c r="AW627" s="12" t="s">
        <v>35</v>
      </c>
      <c r="AX627" s="12" t="s">
        <v>74</v>
      </c>
      <c r="AY627" s="150" t="s">
        <v>135</v>
      </c>
    </row>
    <row r="628" spans="2:65" s="13" customFormat="1" ht="11.25">
      <c r="B628" s="155"/>
      <c r="D628" s="149" t="s">
        <v>147</v>
      </c>
      <c r="E628" s="156" t="s">
        <v>19</v>
      </c>
      <c r="F628" s="157" t="s">
        <v>525</v>
      </c>
      <c r="H628" s="158">
        <v>3</v>
      </c>
      <c r="I628" s="159"/>
      <c r="L628" s="155"/>
      <c r="M628" s="160"/>
      <c r="U628" s="161"/>
      <c r="AT628" s="156" t="s">
        <v>147</v>
      </c>
      <c r="AU628" s="156" t="s">
        <v>87</v>
      </c>
      <c r="AV628" s="13" t="s">
        <v>87</v>
      </c>
      <c r="AW628" s="13" t="s">
        <v>35</v>
      </c>
      <c r="AX628" s="13" t="s">
        <v>74</v>
      </c>
      <c r="AY628" s="156" t="s">
        <v>135</v>
      </c>
    </row>
    <row r="629" spans="2:65" s="15" customFormat="1" ht="11.25">
      <c r="B629" s="169"/>
      <c r="D629" s="149" t="s">
        <v>147</v>
      </c>
      <c r="E629" s="170" t="s">
        <v>19</v>
      </c>
      <c r="F629" s="171" t="s">
        <v>162</v>
      </c>
      <c r="H629" s="172">
        <v>15</v>
      </c>
      <c r="I629" s="173"/>
      <c r="L629" s="169"/>
      <c r="M629" s="174"/>
      <c r="U629" s="175"/>
      <c r="AT629" s="170" t="s">
        <v>147</v>
      </c>
      <c r="AU629" s="170" t="s">
        <v>87</v>
      </c>
      <c r="AV629" s="15" t="s">
        <v>143</v>
      </c>
      <c r="AW629" s="15" t="s">
        <v>35</v>
      </c>
      <c r="AX629" s="15" t="s">
        <v>81</v>
      </c>
      <c r="AY629" s="170" t="s">
        <v>135</v>
      </c>
    </row>
    <row r="630" spans="2:65" s="1" customFormat="1" ht="16.5" customHeight="1">
      <c r="B630" s="33"/>
      <c r="C630" s="131" t="s">
        <v>719</v>
      </c>
      <c r="D630" s="131" t="s">
        <v>138</v>
      </c>
      <c r="E630" s="132" t="s">
        <v>720</v>
      </c>
      <c r="F630" s="133" t="s">
        <v>721</v>
      </c>
      <c r="G630" s="134" t="s">
        <v>445</v>
      </c>
      <c r="H630" s="135">
        <v>88</v>
      </c>
      <c r="I630" s="136"/>
      <c r="J630" s="137">
        <f>ROUND(I630*H630,2)</f>
        <v>0</v>
      </c>
      <c r="K630" s="133" t="s">
        <v>142</v>
      </c>
      <c r="L630" s="33"/>
      <c r="M630" s="138" t="s">
        <v>19</v>
      </c>
      <c r="N630" s="139" t="s">
        <v>46</v>
      </c>
      <c r="P630" s="140">
        <f>O630*H630</f>
        <v>0</v>
      </c>
      <c r="Q630" s="140">
        <v>0</v>
      </c>
      <c r="R630" s="140">
        <f>Q630*H630</f>
        <v>0</v>
      </c>
      <c r="S630" s="140">
        <v>4.0000000000000002E-4</v>
      </c>
      <c r="T630" s="140">
        <f>S630*H630</f>
        <v>3.5200000000000002E-2</v>
      </c>
      <c r="U630" s="141" t="s">
        <v>19</v>
      </c>
      <c r="AR630" s="142" t="s">
        <v>318</v>
      </c>
      <c r="AT630" s="142" t="s">
        <v>138</v>
      </c>
      <c r="AU630" s="142" t="s">
        <v>87</v>
      </c>
      <c r="AY630" s="18" t="s">
        <v>135</v>
      </c>
      <c r="BE630" s="143">
        <f>IF(N630="základní",J630,0)</f>
        <v>0</v>
      </c>
      <c r="BF630" s="143">
        <f>IF(N630="snížená",J630,0)</f>
        <v>0</v>
      </c>
      <c r="BG630" s="143">
        <f>IF(N630="zákl. přenesená",J630,0)</f>
        <v>0</v>
      </c>
      <c r="BH630" s="143">
        <f>IF(N630="sníž. přenesená",J630,0)</f>
        <v>0</v>
      </c>
      <c r="BI630" s="143">
        <f>IF(N630="nulová",J630,0)</f>
        <v>0</v>
      </c>
      <c r="BJ630" s="18" t="s">
        <v>87</v>
      </c>
      <c r="BK630" s="143">
        <f>ROUND(I630*H630,2)</f>
        <v>0</v>
      </c>
      <c r="BL630" s="18" t="s">
        <v>318</v>
      </c>
      <c r="BM630" s="142" t="s">
        <v>722</v>
      </c>
    </row>
    <row r="631" spans="2:65" s="1" customFormat="1" ht="11.25">
      <c r="B631" s="33"/>
      <c r="D631" s="144" t="s">
        <v>145</v>
      </c>
      <c r="F631" s="145" t="s">
        <v>723</v>
      </c>
      <c r="I631" s="146"/>
      <c r="L631" s="33"/>
      <c r="M631" s="147"/>
      <c r="U631" s="54"/>
      <c r="AT631" s="18" t="s">
        <v>145</v>
      </c>
      <c r="AU631" s="18" t="s">
        <v>87</v>
      </c>
    </row>
    <row r="632" spans="2:65" s="12" customFormat="1" ht="11.25">
      <c r="B632" s="148"/>
      <c r="D632" s="149" t="s">
        <v>147</v>
      </c>
      <c r="E632" s="150" t="s">
        <v>19</v>
      </c>
      <c r="F632" s="151" t="s">
        <v>724</v>
      </c>
      <c r="H632" s="150" t="s">
        <v>19</v>
      </c>
      <c r="I632" s="152"/>
      <c r="L632" s="148"/>
      <c r="M632" s="153"/>
      <c r="U632" s="154"/>
      <c r="AT632" s="150" t="s">
        <v>147</v>
      </c>
      <c r="AU632" s="150" t="s">
        <v>87</v>
      </c>
      <c r="AV632" s="12" t="s">
        <v>81</v>
      </c>
      <c r="AW632" s="12" t="s">
        <v>35</v>
      </c>
      <c r="AX632" s="12" t="s">
        <v>74</v>
      </c>
      <c r="AY632" s="150" t="s">
        <v>135</v>
      </c>
    </row>
    <row r="633" spans="2:65" s="13" customFormat="1" ht="11.25">
      <c r="B633" s="155"/>
      <c r="D633" s="149" t="s">
        <v>147</v>
      </c>
      <c r="E633" s="156" t="s">
        <v>19</v>
      </c>
      <c r="F633" s="157" t="s">
        <v>725</v>
      </c>
      <c r="H633" s="158">
        <v>8</v>
      </c>
      <c r="I633" s="159"/>
      <c r="L633" s="155"/>
      <c r="M633" s="160"/>
      <c r="U633" s="161"/>
      <c r="AT633" s="156" t="s">
        <v>147</v>
      </c>
      <c r="AU633" s="156" t="s">
        <v>87</v>
      </c>
      <c r="AV633" s="13" t="s">
        <v>87</v>
      </c>
      <c r="AW633" s="13" t="s">
        <v>35</v>
      </c>
      <c r="AX633" s="13" t="s">
        <v>74</v>
      </c>
      <c r="AY633" s="156" t="s">
        <v>135</v>
      </c>
    </row>
    <row r="634" spans="2:65" s="13" customFormat="1" ht="11.25">
      <c r="B634" s="155"/>
      <c r="D634" s="149" t="s">
        <v>147</v>
      </c>
      <c r="E634" s="156" t="s">
        <v>19</v>
      </c>
      <c r="F634" s="157" t="s">
        <v>726</v>
      </c>
      <c r="H634" s="158">
        <v>80</v>
      </c>
      <c r="I634" s="159"/>
      <c r="L634" s="155"/>
      <c r="M634" s="160"/>
      <c r="U634" s="161"/>
      <c r="AT634" s="156" t="s">
        <v>147</v>
      </c>
      <c r="AU634" s="156" t="s">
        <v>87</v>
      </c>
      <c r="AV634" s="13" t="s">
        <v>87</v>
      </c>
      <c r="AW634" s="13" t="s">
        <v>35</v>
      </c>
      <c r="AX634" s="13" t="s">
        <v>74</v>
      </c>
      <c r="AY634" s="156" t="s">
        <v>135</v>
      </c>
    </row>
    <row r="635" spans="2:65" s="15" customFormat="1" ht="11.25">
      <c r="B635" s="169"/>
      <c r="D635" s="149" t="s">
        <v>147</v>
      </c>
      <c r="E635" s="170" t="s">
        <v>19</v>
      </c>
      <c r="F635" s="171" t="s">
        <v>162</v>
      </c>
      <c r="H635" s="172">
        <v>88</v>
      </c>
      <c r="I635" s="173"/>
      <c r="L635" s="169"/>
      <c r="M635" s="174"/>
      <c r="U635" s="175"/>
      <c r="AT635" s="170" t="s">
        <v>147</v>
      </c>
      <c r="AU635" s="170" t="s">
        <v>87</v>
      </c>
      <c r="AV635" s="15" t="s">
        <v>143</v>
      </c>
      <c r="AW635" s="15" t="s">
        <v>35</v>
      </c>
      <c r="AX635" s="15" t="s">
        <v>81</v>
      </c>
      <c r="AY635" s="170" t="s">
        <v>135</v>
      </c>
    </row>
    <row r="636" spans="2:65" s="1" customFormat="1" ht="16.5" customHeight="1">
      <c r="B636" s="33"/>
      <c r="C636" s="131" t="s">
        <v>727</v>
      </c>
      <c r="D636" s="131" t="s">
        <v>138</v>
      </c>
      <c r="E636" s="132" t="s">
        <v>728</v>
      </c>
      <c r="F636" s="133" t="s">
        <v>729</v>
      </c>
      <c r="G636" s="134" t="s">
        <v>445</v>
      </c>
      <c r="H636" s="135">
        <v>1</v>
      </c>
      <c r="I636" s="136"/>
      <c r="J636" s="137">
        <f>ROUND(I636*H636,2)</f>
        <v>0</v>
      </c>
      <c r="K636" s="133" t="s">
        <v>19</v>
      </c>
      <c r="L636" s="33"/>
      <c r="M636" s="138" t="s">
        <v>19</v>
      </c>
      <c r="N636" s="139" t="s">
        <v>46</v>
      </c>
      <c r="P636" s="140">
        <f>O636*H636</f>
        <v>0</v>
      </c>
      <c r="Q636" s="140">
        <v>0</v>
      </c>
      <c r="R636" s="140">
        <f>Q636*H636</f>
        <v>0</v>
      </c>
      <c r="S636" s="140">
        <v>4.0000000000000002E-4</v>
      </c>
      <c r="T636" s="140">
        <f>S636*H636</f>
        <v>4.0000000000000002E-4</v>
      </c>
      <c r="U636" s="141" t="s">
        <v>19</v>
      </c>
      <c r="AR636" s="142" t="s">
        <v>318</v>
      </c>
      <c r="AT636" s="142" t="s">
        <v>138</v>
      </c>
      <c r="AU636" s="142" t="s">
        <v>87</v>
      </c>
      <c r="AY636" s="18" t="s">
        <v>135</v>
      </c>
      <c r="BE636" s="143">
        <f>IF(N636="základní",J636,0)</f>
        <v>0</v>
      </c>
      <c r="BF636" s="143">
        <f>IF(N636="snížená",J636,0)</f>
        <v>0</v>
      </c>
      <c r="BG636" s="143">
        <f>IF(N636="zákl. přenesená",J636,0)</f>
        <v>0</v>
      </c>
      <c r="BH636" s="143">
        <f>IF(N636="sníž. přenesená",J636,0)</f>
        <v>0</v>
      </c>
      <c r="BI636" s="143">
        <f>IF(N636="nulová",J636,0)</f>
        <v>0</v>
      </c>
      <c r="BJ636" s="18" t="s">
        <v>87</v>
      </c>
      <c r="BK636" s="143">
        <f>ROUND(I636*H636,2)</f>
        <v>0</v>
      </c>
      <c r="BL636" s="18" t="s">
        <v>318</v>
      </c>
      <c r="BM636" s="142" t="s">
        <v>730</v>
      </c>
    </row>
    <row r="637" spans="2:65" s="12" customFormat="1" ht="11.25">
      <c r="B637" s="148"/>
      <c r="D637" s="149" t="s">
        <v>147</v>
      </c>
      <c r="E637" s="150" t="s">
        <v>19</v>
      </c>
      <c r="F637" s="151" t="s">
        <v>731</v>
      </c>
      <c r="H637" s="150" t="s">
        <v>19</v>
      </c>
      <c r="I637" s="152"/>
      <c r="L637" s="148"/>
      <c r="M637" s="153"/>
      <c r="U637" s="154"/>
      <c r="AT637" s="150" t="s">
        <v>147</v>
      </c>
      <c r="AU637" s="150" t="s">
        <v>87</v>
      </c>
      <c r="AV637" s="12" t="s">
        <v>81</v>
      </c>
      <c r="AW637" s="12" t="s">
        <v>35</v>
      </c>
      <c r="AX637" s="12" t="s">
        <v>74</v>
      </c>
      <c r="AY637" s="150" t="s">
        <v>135</v>
      </c>
    </row>
    <row r="638" spans="2:65" s="13" customFormat="1" ht="11.25">
      <c r="B638" s="155"/>
      <c r="D638" s="149" t="s">
        <v>147</v>
      </c>
      <c r="E638" s="156" t="s">
        <v>19</v>
      </c>
      <c r="F638" s="157" t="s">
        <v>732</v>
      </c>
      <c r="H638" s="158">
        <v>1</v>
      </c>
      <c r="I638" s="159"/>
      <c r="L638" s="155"/>
      <c r="M638" s="160"/>
      <c r="U638" s="161"/>
      <c r="AT638" s="156" t="s">
        <v>147</v>
      </c>
      <c r="AU638" s="156" t="s">
        <v>87</v>
      </c>
      <c r="AV638" s="13" t="s">
        <v>87</v>
      </c>
      <c r="AW638" s="13" t="s">
        <v>35</v>
      </c>
      <c r="AX638" s="13" t="s">
        <v>74</v>
      </c>
      <c r="AY638" s="156" t="s">
        <v>135</v>
      </c>
    </row>
    <row r="639" spans="2:65" s="15" customFormat="1" ht="11.25">
      <c r="B639" s="169"/>
      <c r="D639" s="149" t="s">
        <v>147</v>
      </c>
      <c r="E639" s="170" t="s">
        <v>19</v>
      </c>
      <c r="F639" s="171" t="s">
        <v>162</v>
      </c>
      <c r="H639" s="172">
        <v>1</v>
      </c>
      <c r="I639" s="173"/>
      <c r="L639" s="169"/>
      <c r="M639" s="174"/>
      <c r="U639" s="175"/>
      <c r="AT639" s="170" t="s">
        <v>147</v>
      </c>
      <c r="AU639" s="170" t="s">
        <v>87</v>
      </c>
      <c r="AV639" s="15" t="s">
        <v>143</v>
      </c>
      <c r="AW639" s="15" t="s">
        <v>35</v>
      </c>
      <c r="AX639" s="15" t="s">
        <v>81</v>
      </c>
      <c r="AY639" s="170" t="s">
        <v>135</v>
      </c>
    </row>
    <row r="640" spans="2:65" s="1" customFormat="1" ht="16.5" customHeight="1">
      <c r="B640" s="33"/>
      <c r="C640" s="131" t="s">
        <v>733</v>
      </c>
      <c r="D640" s="131" t="s">
        <v>138</v>
      </c>
      <c r="E640" s="132" t="s">
        <v>734</v>
      </c>
      <c r="F640" s="133" t="s">
        <v>735</v>
      </c>
      <c r="G640" s="134" t="s">
        <v>445</v>
      </c>
      <c r="H640" s="135">
        <v>2</v>
      </c>
      <c r="I640" s="136"/>
      <c r="J640" s="137">
        <f>ROUND(I640*H640,2)</f>
        <v>0</v>
      </c>
      <c r="K640" s="133" t="s">
        <v>19</v>
      </c>
      <c r="L640" s="33"/>
      <c r="M640" s="138" t="s">
        <v>19</v>
      </c>
      <c r="N640" s="139" t="s">
        <v>46</v>
      </c>
      <c r="P640" s="140">
        <f>O640*H640</f>
        <v>0</v>
      </c>
      <c r="Q640" s="140">
        <v>0</v>
      </c>
      <c r="R640" s="140">
        <f>Q640*H640</f>
        <v>0</v>
      </c>
      <c r="S640" s="140">
        <v>0</v>
      </c>
      <c r="T640" s="140">
        <f>S640*H640</f>
        <v>0</v>
      </c>
      <c r="U640" s="141" t="s">
        <v>19</v>
      </c>
      <c r="AR640" s="142" t="s">
        <v>318</v>
      </c>
      <c r="AT640" s="142" t="s">
        <v>138</v>
      </c>
      <c r="AU640" s="142" t="s">
        <v>87</v>
      </c>
      <c r="AY640" s="18" t="s">
        <v>135</v>
      </c>
      <c r="BE640" s="143">
        <f>IF(N640="základní",J640,0)</f>
        <v>0</v>
      </c>
      <c r="BF640" s="143">
        <f>IF(N640="snížená",J640,0)</f>
        <v>0</v>
      </c>
      <c r="BG640" s="143">
        <f>IF(N640="zákl. přenesená",J640,0)</f>
        <v>0</v>
      </c>
      <c r="BH640" s="143">
        <f>IF(N640="sníž. přenesená",J640,0)</f>
        <v>0</v>
      </c>
      <c r="BI640" s="143">
        <f>IF(N640="nulová",J640,0)</f>
        <v>0</v>
      </c>
      <c r="BJ640" s="18" t="s">
        <v>87</v>
      </c>
      <c r="BK640" s="143">
        <f>ROUND(I640*H640,2)</f>
        <v>0</v>
      </c>
      <c r="BL640" s="18" t="s">
        <v>318</v>
      </c>
      <c r="BM640" s="142" t="s">
        <v>736</v>
      </c>
    </row>
    <row r="641" spans="2:65" s="12" customFormat="1" ht="11.25">
      <c r="B641" s="148"/>
      <c r="D641" s="149" t="s">
        <v>147</v>
      </c>
      <c r="E641" s="150" t="s">
        <v>19</v>
      </c>
      <c r="F641" s="151" t="s">
        <v>737</v>
      </c>
      <c r="H641" s="150" t="s">
        <v>19</v>
      </c>
      <c r="I641" s="152"/>
      <c r="L641" s="148"/>
      <c r="M641" s="153"/>
      <c r="U641" s="154"/>
      <c r="AT641" s="150" t="s">
        <v>147</v>
      </c>
      <c r="AU641" s="150" t="s">
        <v>87</v>
      </c>
      <c r="AV641" s="12" t="s">
        <v>81</v>
      </c>
      <c r="AW641" s="12" t="s">
        <v>35</v>
      </c>
      <c r="AX641" s="12" t="s">
        <v>74</v>
      </c>
      <c r="AY641" s="150" t="s">
        <v>135</v>
      </c>
    </row>
    <row r="642" spans="2:65" s="13" customFormat="1" ht="11.25">
      <c r="B642" s="155"/>
      <c r="D642" s="149" t="s">
        <v>147</v>
      </c>
      <c r="E642" s="156" t="s">
        <v>19</v>
      </c>
      <c r="F642" s="157" t="s">
        <v>738</v>
      </c>
      <c r="H642" s="158">
        <v>2</v>
      </c>
      <c r="I642" s="159"/>
      <c r="L642" s="155"/>
      <c r="M642" s="160"/>
      <c r="U642" s="161"/>
      <c r="AT642" s="156" t="s">
        <v>147</v>
      </c>
      <c r="AU642" s="156" t="s">
        <v>87</v>
      </c>
      <c r="AV642" s="13" t="s">
        <v>87</v>
      </c>
      <c r="AW642" s="13" t="s">
        <v>35</v>
      </c>
      <c r="AX642" s="13" t="s">
        <v>74</v>
      </c>
      <c r="AY642" s="156" t="s">
        <v>135</v>
      </c>
    </row>
    <row r="643" spans="2:65" s="15" customFormat="1" ht="11.25">
      <c r="B643" s="169"/>
      <c r="D643" s="149" t="s">
        <v>147</v>
      </c>
      <c r="E643" s="170" t="s">
        <v>19</v>
      </c>
      <c r="F643" s="171" t="s">
        <v>162</v>
      </c>
      <c r="H643" s="172">
        <v>2</v>
      </c>
      <c r="I643" s="173"/>
      <c r="L643" s="169"/>
      <c r="M643" s="174"/>
      <c r="U643" s="175"/>
      <c r="AT643" s="170" t="s">
        <v>147</v>
      </c>
      <c r="AU643" s="170" t="s">
        <v>87</v>
      </c>
      <c r="AV643" s="15" t="s">
        <v>143</v>
      </c>
      <c r="AW643" s="15" t="s">
        <v>35</v>
      </c>
      <c r="AX643" s="15" t="s">
        <v>81</v>
      </c>
      <c r="AY643" s="170" t="s">
        <v>135</v>
      </c>
    </row>
    <row r="644" spans="2:65" s="1" customFormat="1" ht="16.5" customHeight="1">
      <c r="B644" s="33"/>
      <c r="C644" s="131" t="s">
        <v>739</v>
      </c>
      <c r="D644" s="131" t="s">
        <v>138</v>
      </c>
      <c r="E644" s="132" t="s">
        <v>740</v>
      </c>
      <c r="F644" s="133" t="s">
        <v>741</v>
      </c>
      <c r="G644" s="134" t="s">
        <v>445</v>
      </c>
      <c r="H644" s="135">
        <v>4</v>
      </c>
      <c r="I644" s="136"/>
      <c r="J644" s="137">
        <f>ROUND(I644*H644,2)</f>
        <v>0</v>
      </c>
      <c r="K644" s="133" t="s">
        <v>19</v>
      </c>
      <c r="L644" s="33"/>
      <c r="M644" s="138" t="s">
        <v>19</v>
      </c>
      <c r="N644" s="139" t="s">
        <v>46</v>
      </c>
      <c r="P644" s="140">
        <f>O644*H644</f>
        <v>0</v>
      </c>
      <c r="Q644" s="140">
        <v>0</v>
      </c>
      <c r="R644" s="140">
        <f>Q644*H644</f>
        <v>0</v>
      </c>
      <c r="S644" s="140">
        <v>0</v>
      </c>
      <c r="T644" s="140">
        <f>S644*H644</f>
        <v>0</v>
      </c>
      <c r="U644" s="141" t="s">
        <v>19</v>
      </c>
      <c r="AR644" s="142" t="s">
        <v>318</v>
      </c>
      <c r="AT644" s="142" t="s">
        <v>138</v>
      </c>
      <c r="AU644" s="142" t="s">
        <v>87</v>
      </c>
      <c r="AY644" s="18" t="s">
        <v>135</v>
      </c>
      <c r="BE644" s="143">
        <f>IF(N644="základní",J644,0)</f>
        <v>0</v>
      </c>
      <c r="BF644" s="143">
        <f>IF(N644="snížená",J644,0)</f>
        <v>0</v>
      </c>
      <c r="BG644" s="143">
        <f>IF(N644="zákl. přenesená",J644,0)</f>
        <v>0</v>
      </c>
      <c r="BH644" s="143">
        <f>IF(N644="sníž. přenesená",J644,0)</f>
        <v>0</v>
      </c>
      <c r="BI644" s="143">
        <f>IF(N644="nulová",J644,0)</f>
        <v>0</v>
      </c>
      <c r="BJ644" s="18" t="s">
        <v>87</v>
      </c>
      <c r="BK644" s="143">
        <f>ROUND(I644*H644,2)</f>
        <v>0</v>
      </c>
      <c r="BL644" s="18" t="s">
        <v>318</v>
      </c>
      <c r="BM644" s="142" t="s">
        <v>742</v>
      </c>
    </row>
    <row r="645" spans="2:65" s="12" customFormat="1" ht="11.25">
      <c r="B645" s="148"/>
      <c r="D645" s="149" t="s">
        <v>147</v>
      </c>
      <c r="E645" s="150" t="s">
        <v>19</v>
      </c>
      <c r="F645" s="151" t="s">
        <v>737</v>
      </c>
      <c r="H645" s="150" t="s">
        <v>19</v>
      </c>
      <c r="I645" s="152"/>
      <c r="L645" s="148"/>
      <c r="M645" s="153"/>
      <c r="U645" s="154"/>
      <c r="AT645" s="150" t="s">
        <v>147</v>
      </c>
      <c r="AU645" s="150" t="s">
        <v>87</v>
      </c>
      <c r="AV645" s="12" t="s">
        <v>81</v>
      </c>
      <c r="AW645" s="12" t="s">
        <v>35</v>
      </c>
      <c r="AX645" s="12" t="s">
        <v>74</v>
      </c>
      <c r="AY645" s="150" t="s">
        <v>135</v>
      </c>
    </row>
    <row r="646" spans="2:65" s="13" customFormat="1" ht="11.25">
      <c r="B646" s="155"/>
      <c r="D646" s="149" t="s">
        <v>147</v>
      </c>
      <c r="E646" s="156" t="s">
        <v>19</v>
      </c>
      <c r="F646" s="157" t="s">
        <v>743</v>
      </c>
      <c r="H646" s="158">
        <v>4</v>
      </c>
      <c r="I646" s="159"/>
      <c r="L646" s="155"/>
      <c r="M646" s="160"/>
      <c r="U646" s="161"/>
      <c r="AT646" s="156" t="s">
        <v>147</v>
      </c>
      <c r="AU646" s="156" t="s">
        <v>87</v>
      </c>
      <c r="AV646" s="13" t="s">
        <v>87</v>
      </c>
      <c r="AW646" s="13" t="s">
        <v>35</v>
      </c>
      <c r="AX646" s="13" t="s">
        <v>74</v>
      </c>
      <c r="AY646" s="156" t="s">
        <v>135</v>
      </c>
    </row>
    <row r="647" spans="2:65" s="15" customFormat="1" ht="11.25">
      <c r="B647" s="169"/>
      <c r="D647" s="149" t="s">
        <v>147</v>
      </c>
      <c r="E647" s="170" t="s">
        <v>19</v>
      </c>
      <c r="F647" s="171" t="s">
        <v>162</v>
      </c>
      <c r="H647" s="172">
        <v>4</v>
      </c>
      <c r="I647" s="173"/>
      <c r="L647" s="169"/>
      <c r="M647" s="174"/>
      <c r="U647" s="175"/>
      <c r="AT647" s="170" t="s">
        <v>147</v>
      </c>
      <c r="AU647" s="170" t="s">
        <v>87</v>
      </c>
      <c r="AV647" s="15" t="s">
        <v>143</v>
      </c>
      <c r="AW647" s="15" t="s">
        <v>35</v>
      </c>
      <c r="AX647" s="15" t="s">
        <v>81</v>
      </c>
      <c r="AY647" s="170" t="s">
        <v>135</v>
      </c>
    </row>
    <row r="648" spans="2:65" s="1" customFormat="1" ht="16.5" customHeight="1">
      <c r="B648" s="33"/>
      <c r="C648" s="131" t="s">
        <v>744</v>
      </c>
      <c r="D648" s="131" t="s">
        <v>138</v>
      </c>
      <c r="E648" s="132" t="s">
        <v>745</v>
      </c>
      <c r="F648" s="133" t="s">
        <v>746</v>
      </c>
      <c r="G648" s="134" t="s">
        <v>445</v>
      </c>
      <c r="H648" s="135">
        <v>10</v>
      </c>
      <c r="I648" s="136"/>
      <c r="J648" s="137">
        <f>ROUND(I648*H648,2)</f>
        <v>0</v>
      </c>
      <c r="K648" s="133" t="s">
        <v>19</v>
      </c>
      <c r="L648" s="33"/>
      <c r="M648" s="138" t="s">
        <v>19</v>
      </c>
      <c r="N648" s="139" t="s">
        <v>46</v>
      </c>
      <c r="P648" s="140">
        <f>O648*H648</f>
        <v>0</v>
      </c>
      <c r="Q648" s="140">
        <v>0</v>
      </c>
      <c r="R648" s="140">
        <f>Q648*H648</f>
        <v>0</v>
      </c>
      <c r="S648" s="140">
        <v>0</v>
      </c>
      <c r="T648" s="140">
        <f>S648*H648</f>
        <v>0</v>
      </c>
      <c r="U648" s="141" t="s">
        <v>19</v>
      </c>
      <c r="AR648" s="142" t="s">
        <v>318</v>
      </c>
      <c r="AT648" s="142" t="s">
        <v>138</v>
      </c>
      <c r="AU648" s="142" t="s">
        <v>87</v>
      </c>
      <c r="AY648" s="18" t="s">
        <v>135</v>
      </c>
      <c r="BE648" s="143">
        <f>IF(N648="základní",J648,0)</f>
        <v>0</v>
      </c>
      <c r="BF648" s="143">
        <f>IF(N648="snížená",J648,0)</f>
        <v>0</v>
      </c>
      <c r="BG648" s="143">
        <f>IF(N648="zákl. přenesená",J648,0)</f>
        <v>0</v>
      </c>
      <c r="BH648" s="143">
        <f>IF(N648="sníž. přenesená",J648,0)</f>
        <v>0</v>
      </c>
      <c r="BI648" s="143">
        <f>IF(N648="nulová",J648,0)</f>
        <v>0</v>
      </c>
      <c r="BJ648" s="18" t="s">
        <v>87</v>
      </c>
      <c r="BK648" s="143">
        <f>ROUND(I648*H648,2)</f>
        <v>0</v>
      </c>
      <c r="BL648" s="18" t="s">
        <v>318</v>
      </c>
      <c r="BM648" s="142" t="s">
        <v>747</v>
      </c>
    </row>
    <row r="649" spans="2:65" s="12" customFormat="1" ht="11.25">
      <c r="B649" s="148"/>
      <c r="D649" s="149" t="s">
        <v>147</v>
      </c>
      <c r="E649" s="150" t="s">
        <v>19</v>
      </c>
      <c r="F649" s="151" t="s">
        <v>737</v>
      </c>
      <c r="H649" s="150" t="s">
        <v>19</v>
      </c>
      <c r="I649" s="152"/>
      <c r="L649" s="148"/>
      <c r="M649" s="153"/>
      <c r="U649" s="154"/>
      <c r="AT649" s="150" t="s">
        <v>147</v>
      </c>
      <c r="AU649" s="150" t="s">
        <v>87</v>
      </c>
      <c r="AV649" s="12" t="s">
        <v>81</v>
      </c>
      <c r="AW649" s="12" t="s">
        <v>35</v>
      </c>
      <c r="AX649" s="12" t="s">
        <v>74</v>
      </c>
      <c r="AY649" s="150" t="s">
        <v>135</v>
      </c>
    </row>
    <row r="650" spans="2:65" s="13" customFormat="1" ht="11.25">
      <c r="B650" s="155"/>
      <c r="D650" s="149" t="s">
        <v>147</v>
      </c>
      <c r="E650" s="156" t="s">
        <v>19</v>
      </c>
      <c r="F650" s="157" t="s">
        <v>748</v>
      </c>
      <c r="H650" s="158">
        <v>10</v>
      </c>
      <c r="I650" s="159"/>
      <c r="L650" s="155"/>
      <c r="M650" s="160"/>
      <c r="U650" s="161"/>
      <c r="AT650" s="156" t="s">
        <v>147</v>
      </c>
      <c r="AU650" s="156" t="s">
        <v>87</v>
      </c>
      <c r="AV650" s="13" t="s">
        <v>87</v>
      </c>
      <c r="AW650" s="13" t="s">
        <v>35</v>
      </c>
      <c r="AX650" s="13" t="s">
        <v>74</v>
      </c>
      <c r="AY650" s="156" t="s">
        <v>135</v>
      </c>
    </row>
    <row r="651" spans="2:65" s="15" customFormat="1" ht="11.25">
      <c r="B651" s="169"/>
      <c r="D651" s="149" t="s">
        <v>147</v>
      </c>
      <c r="E651" s="170" t="s">
        <v>19</v>
      </c>
      <c r="F651" s="171" t="s">
        <v>162</v>
      </c>
      <c r="H651" s="172">
        <v>10</v>
      </c>
      <c r="I651" s="173"/>
      <c r="L651" s="169"/>
      <c r="M651" s="174"/>
      <c r="U651" s="175"/>
      <c r="AT651" s="170" t="s">
        <v>147</v>
      </c>
      <c r="AU651" s="170" t="s">
        <v>87</v>
      </c>
      <c r="AV651" s="15" t="s">
        <v>143</v>
      </c>
      <c r="AW651" s="15" t="s">
        <v>35</v>
      </c>
      <c r="AX651" s="15" t="s">
        <v>81</v>
      </c>
      <c r="AY651" s="170" t="s">
        <v>135</v>
      </c>
    </row>
    <row r="652" spans="2:65" s="1" customFormat="1" ht="24.2" customHeight="1">
      <c r="B652" s="33"/>
      <c r="C652" s="131" t="s">
        <v>749</v>
      </c>
      <c r="D652" s="131" t="s">
        <v>138</v>
      </c>
      <c r="E652" s="132" t="s">
        <v>750</v>
      </c>
      <c r="F652" s="133" t="s">
        <v>751</v>
      </c>
      <c r="G652" s="134" t="s">
        <v>445</v>
      </c>
      <c r="H652" s="135">
        <v>1</v>
      </c>
      <c r="I652" s="136"/>
      <c r="J652" s="137">
        <f>ROUND(I652*H652,2)</f>
        <v>0</v>
      </c>
      <c r="K652" s="133" t="s">
        <v>19</v>
      </c>
      <c r="L652" s="33"/>
      <c r="M652" s="138" t="s">
        <v>19</v>
      </c>
      <c r="N652" s="139" t="s">
        <v>46</v>
      </c>
      <c r="P652" s="140">
        <f>O652*H652</f>
        <v>0</v>
      </c>
      <c r="Q652" s="140">
        <v>0</v>
      </c>
      <c r="R652" s="140">
        <f>Q652*H652</f>
        <v>0</v>
      </c>
      <c r="S652" s="140">
        <v>0</v>
      </c>
      <c r="T652" s="140">
        <f>S652*H652</f>
        <v>0</v>
      </c>
      <c r="U652" s="141" t="s">
        <v>19</v>
      </c>
      <c r="AR652" s="142" t="s">
        <v>318</v>
      </c>
      <c r="AT652" s="142" t="s">
        <v>138</v>
      </c>
      <c r="AU652" s="142" t="s">
        <v>87</v>
      </c>
      <c r="AY652" s="18" t="s">
        <v>135</v>
      </c>
      <c r="BE652" s="143">
        <f>IF(N652="základní",J652,0)</f>
        <v>0</v>
      </c>
      <c r="BF652" s="143">
        <f>IF(N652="snížená",J652,0)</f>
        <v>0</v>
      </c>
      <c r="BG652" s="143">
        <f>IF(N652="zákl. přenesená",J652,0)</f>
        <v>0</v>
      </c>
      <c r="BH652" s="143">
        <f>IF(N652="sníž. přenesená",J652,0)</f>
        <v>0</v>
      </c>
      <c r="BI652" s="143">
        <f>IF(N652="nulová",J652,0)</f>
        <v>0</v>
      </c>
      <c r="BJ652" s="18" t="s">
        <v>87</v>
      </c>
      <c r="BK652" s="143">
        <f>ROUND(I652*H652,2)</f>
        <v>0</v>
      </c>
      <c r="BL652" s="18" t="s">
        <v>318</v>
      </c>
      <c r="BM652" s="142" t="s">
        <v>752</v>
      </c>
    </row>
    <row r="653" spans="2:65" s="12" customFormat="1" ht="11.25">
      <c r="B653" s="148"/>
      <c r="D653" s="149" t="s">
        <v>147</v>
      </c>
      <c r="E653" s="150" t="s">
        <v>19</v>
      </c>
      <c r="F653" s="151" t="s">
        <v>737</v>
      </c>
      <c r="H653" s="150" t="s">
        <v>19</v>
      </c>
      <c r="I653" s="152"/>
      <c r="L653" s="148"/>
      <c r="M653" s="153"/>
      <c r="U653" s="154"/>
      <c r="AT653" s="150" t="s">
        <v>147</v>
      </c>
      <c r="AU653" s="150" t="s">
        <v>87</v>
      </c>
      <c r="AV653" s="12" t="s">
        <v>81</v>
      </c>
      <c r="AW653" s="12" t="s">
        <v>35</v>
      </c>
      <c r="AX653" s="12" t="s">
        <v>74</v>
      </c>
      <c r="AY653" s="150" t="s">
        <v>135</v>
      </c>
    </row>
    <row r="654" spans="2:65" s="13" customFormat="1" ht="11.25">
      <c r="B654" s="155"/>
      <c r="D654" s="149" t="s">
        <v>147</v>
      </c>
      <c r="E654" s="156" t="s">
        <v>19</v>
      </c>
      <c r="F654" s="157" t="s">
        <v>753</v>
      </c>
      <c r="H654" s="158">
        <v>1</v>
      </c>
      <c r="I654" s="159"/>
      <c r="L654" s="155"/>
      <c r="M654" s="160"/>
      <c r="U654" s="161"/>
      <c r="AT654" s="156" t="s">
        <v>147</v>
      </c>
      <c r="AU654" s="156" t="s">
        <v>87</v>
      </c>
      <c r="AV654" s="13" t="s">
        <v>87</v>
      </c>
      <c r="AW654" s="13" t="s">
        <v>35</v>
      </c>
      <c r="AX654" s="13" t="s">
        <v>74</v>
      </c>
      <c r="AY654" s="156" t="s">
        <v>135</v>
      </c>
    </row>
    <row r="655" spans="2:65" s="15" customFormat="1" ht="11.25">
      <c r="B655" s="169"/>
      <c r="D655" s="149" t="s">
        <v>147</v>
      </c>
      <c r="E655" s="170" t="s">
        <v>19</v>
      </c>
      <c r="F655" s="171" t="s">
        <v>162</v>
      </c>
      <c r="H655" s="172">
        <v>1</v>
      </c>
      <c r="I655" s="173"/>
      <c r="L655" s="169"/>
      <c r="M655" s="174"/>
      <c r="U655" s="175"/>
      <c r="AT655" s="170" t="s">
        <v>147</v>
      </c>
      <c r="AU655" s="170" t="s">
        <v>87</v>
      </c>
      <c r="AV655" s="15" t="s">
        <v>143</v>
      </c>
      <c r="AW655" s="15" t="s">
        <v>35</v>
      </c>
      <c r="AX655" s="15" t="s">
        <v>81</v>
      </c>
      <c r="AY655" s="170" t="s">
        <v>135</v>
      </c>
    </row>
    <row r="656" spans="2:65" s="1" customFormat="1" ht="16.5" customHeight="1">
      <c r="B656" s="33"/>
      <c r="C656" s="131" t="s">
        <v>754</v>
      </c>
      <c r="D656" s="131" t="s">
        <v>138</v>
      </c>
      <c r="E656" s="132" t="s">
        <v>755</v>
      </c>
      <c r="F656" s="133" t="s">
        <v>756</v>
      </c>
      <c r="G656" s="134" t="s">
        <v>445</v>
      </c>
      <c r="H656" s="135">
        <v>88</v>
      </c>
      <c r="I656" s="136"/>
      <c r="J656" s="137">
        <f>ROUND(I656*H656,2)</f>
        <v>0</v>
      </c>
      <c r="K656" s="133" t="s">
        <v>142</v>
      </c>
      <c r="L656" s="33"/>
      <c r="M656" s="138" t="s">
        <v>19</v>
      </c>
      <c r="N656" s="139" t="s">
        <v>46</v>
      </c>
      <c r="P656" s="140">
        <f>O656*H656</f>
        <v>0</v>
      </c>
      <c r="Q656" s="140">
        <v>0</v>
      </c>
      <c r="R656" s="140">
        <f>Q656*H656</f>
        <v>0</v>
      </c>
      <c r="S656" s="140">
        <v>0</v>
      </c>
      <c r="T656" s="140">
        <f>S656*H656</f>
        <v>0</v>
      </c>
      <c r="U656" s="141" t="s">
        <v>19</v>
      </c>
      <c r="AR656" s="142" t="s">
        <v>318</v>
      </c>
      <c r="AT656" s="142" t="s">
        <v>138</v>
      </c>
      <c r="AU656" s="142" t="s">
        <v>87</v>
      </c>
      <c r="AY656" s="18" t="s">
        <v>135</v>
      </c>
      <c r="BE656" s="143">
        <f>IF(N656="základní",J656,0)</f>
        <v>0</v>
      </c>
      <c r="BF656" s="143">
        <f>IF(N656="snížená",J656,0)</f>
        <v>0</v>
      </c>
      <c r="BG656" s="143">
        <f>IF(N656="zákl. přenesená",J656,0)</f>
        <v>0</v>
      </c>
      <c r="BH656" s="143">
        <f>IF(N656="sníž. přenesená",J656,0)</f>
        <v>0</v>
      </c>
      <c r="BI656" s="143">
        <f>IF(N656="nulová",J656,0)</f>
        <v>0</v>
      </c>
      <c r="BJ656" s="18" t="s">
        <v>87</v>
      </c>
      <c r="BK656" s="143">
        <f>ROUND(I656*H656,2)</f>
        <v>0</v>
      </c>
      <c r="BL656" s="18" t="s">
        <v>318</v>
      </c>
      <c r="BM656" s="142" t="s">
        <v>757</v>
      </c>
    </row>
    <row r="657" spans="2:65" s="1" customFormat="1" ht="11.25">
      <c r="B657" s="33"/>
      <c r="D657" s="144" t="s">
        <v>145</v>
      </c>
      <c r="F657" s="145" t="s">
        <v>758</v>
      </c>
      <c r="I657" s="146"/>
      <c r="L657" s="33"/>
      <c r="M657" s="147"/>
      <c r="U657" s="54"/>
      <c r="AT657" s="18" t="s">
        <v>145</v>
      </c>
      <c r="AU657" s="18" t="s">
        <v>87</v>
      </c>
    </row>
    <row r="658" spans="2:65" s="12" customFormat="1" ht="11.25">
      <c r="B658" s="148"/>
      <c r="D658" s="149" t="s">
        <v>147</v>
      </c>
      <c r="E658" s="150" t="s">
        <v>19</v>
      </c>
      <c r="F658" s="151" t="s">
        <v>448</v>
      </c>
      <c r="H658" s="150" t="s">
        <v>19</v>
      </c>
      <c r="I658" s="152"/>
      <c r="L658" s="148"/>
      <c r="M658" s="153"/>
      <c r="U658" s="154"/>
      <c r="AT658" s="150" t="s">
        <v>147</v>
      </c>
      <c r="AU658" s="150" t="s">
        <v>87</v>
      </c>
      <c r="AV658" s="12" t="s">
        <v>81</v>
      </c>
      <c r="AW658" s="12" t="s">
        <v>35</v>
      </c>
      <c r="AX658" s="12" t="s">
        <v>74</v>
      </c>
      <c r="AY658" s="150" t="s">
        <v>135</v>
      </c>
    </row>
    <row r="659" spans="2:65" s="13" customFormat="1" ht="11.25">
      <c r="B659" s="155"/>
      <c r="D659" s="149" t="s">
        <v>147</v>
      </c>
      <c r="E659" s="156" t="s">
        <v>19</v>
      </c>
      <c r="F659" s="157" t="s">
        <v>449</v>
      </c>
      <c r="H659" s="158">
        <v>88</v>
      </c>
      <c r="I659" s="159"/>
      <c r="L659" s="155"/>
      <c r="M659" s="160"/>
      <c r="U659" s="161"/>
      <c r="AT659" s="156" t="s">
        <v>147</v>
      </c>
      <c r="AU659" s="156" t="s">
        <v>87</v>
      </c>
      <c r="AV659" s="13" t="s">
        <v>87</v>
      </c>
      <c r="AW659" s="13" t="s">
        <v>35</v>
      </c>
      <c r="AX659" s="13" t="s">
        <v>74</v>
      </c>
      <c r="AY659" s="156" t="s">
        <v>135</v>
      </c>
    </row>
    <row r="660" spans="2:65" s="15" customFormat="1" ht="11.25">
      <c r="B660" s="169"/>
      <c r="D660" s="149" t="s">
        <v>147</v>
      </c>
      <c r="E660" s="170" t="s">
        <v>19</v>
      </c>
      <c r="F660" s="171" t="s">
        <v>162</v>
      </c>
      <c r="H660" s="172">
        <v>88</v>
      </c>
      <c r="I660" s="173"/>
      <c r="L660" s="169"/>
      <c r="M660" s="174"/>
      <c r="U660" s="175"/>
      <c r="AT660" s="170" t="s">
        <v>147</v>
      </c>
      <c r="AU660" s="170" t="s">
        <v>87</v>
      </c>
      <c r="AV660" s="15" t="s">
        <v>143</v>
      </c>
      <c r="AW660" s="15" t="s">
        <v>35</v>
      </c>
      <c r="AX660" s="15" t="s">
        <v>81</v>
      </c>
      <c r="AY660" s="170" t="s">
        <v>135</v>
      </c>
    </row>
    <row r="661" spans="2:65" s="1" customFormat="1" ht="16.5" customHeight="1">
      <c r="B661" s="33"/>
      <c r="C661" s="177" t="s">
        <v>759</v>
      </c>
      <c r="D661" s="177" t="s">
        <v>248</v>
      </c>
      <c r="E661" s="178" t="s">
        <v>760</v>
      </c>
      <c r="F661" s="179" t="s">
        <v>761</v>
      </c>
      <c r="G661" s="180" t="s">
        <v>445</v>
      </c>
      <c r="H661" s="181">
        <v>88</v>
      </c>
      <c r="I661" s="182"/>
      <c r="J661" s="183">
        <f>ROUND(I661*H661,2)</f>
        <v>0</v>
      </c>
      <c r="K661" s="179" t="s">
        <v>142</v>
      </c>
      <c r="L661" s="184"/>
      <c r="M661" s="185" t="s">
        <v>19</v>
      </c>
      <c r="N661" s="186" t="s">
        <v>46</v>
      </c>
      <c r="P661" s="140">
        <f>O661*H661</f>
        <v>0</v>
      </c>
      <c r="Q661" s="140">
        <v>5.9000000000000003E-4</v>
      </c>
      <c r="R661" s="140">
        <f>Q661*H661</f>
        <v>5.1920000000000001E-2</v>
      </c>
      <c r="S661" s="140">
        <v>0</v>
      </c>
      <c r="T661" s="140">
        <f>S661*H661</f>
        <v>0</v>
      </c>
      <c r="U661" s="141" t="s">
        <v>19</v>
      </c>
      <c r="AR661" s="142" t="s">
        <v>471</v>
      </c>
      <c r="AT661" s="142" t="s">
        <v>248</v>
      </c>
      <c r="AU661" s="142" t="s">
        <v>87</v>
      </c>
      <c r="AY661" s="18" t="s">
        <v>135</v>
      </c>
      <c r="BE661" s="143">
        <f>IF(N661="základní",J661,0)</f>
        <v>0</v>
      </c>
      <c r="BF661" s="143">
        <f>IF(N661="snížená",J661,0)</f>
        <v>0</v>
      </c>
      <c r="BG661" s="143">
        <f>IF(N661="zákl. přenesená",J661,0)</f>
        <v>0</v>
      </c>
      <c r="BH661" s="143">
        <f>IF(N661="sníž. přenesená",J661,0)</f>
        <v>0</v>
      </c>
      <c r="BI661" s="143">
        <f>IF(N661="nulová",J661,0)</f>
        <v>0</v>
      </c>
      <c r="BJ661" s="18" t="s">
        <v>87</v>
      </c>
      <c r="BK661" s="143">
        <f>ROUND(I661*H661,2)</f>
        <v>0</v>
      </c>
      <c r="BL661" s="18" t="s">
        <v>318</v>
      </c>
      <c r="BM661" s="142" t="s">
        <v>762</v>
      </c>
    </row>
    <row r="662" spans="2:65" s="1" customFormat="1" ht="24.2" customHeight="1">
      <c r="B662" s="33"/>
      <c r="C662" s="131" t="s">
        <v>763</v>
      </c>
      <c r="D662" s="131" t="s">
        <v>138</v>
      </c>
      <c r="E662" s="132" t="s">
        <v>764</v>
      </c>
      <c r="F662" s="133" t="s">
        <v>765</v>
      </c>
      <c r="G662" s="134" t="s">
        <v>445</v>
      </c>
      <c r="H662" s="135">
        <v>16</v>
      </c>
      <c r="I662" s="136"/>
      <c r="J662" s="137">
        <f>ROUND(I662*H662,2)</f>
        <v>0</v>
      </c>
      <c r="K662" s="133" t="s">
        <v>19</v>
      </c>
      <c r="L662" s="33"/>
      <c r="M662" s="138" t="s">
        <v>19</v>
      </c>
      <c r="N662" s="139" t="s">
        <v>46</v>
      </c>
      <c r="P662" s="140">
        <f>O662*H662</f>
        <v>0</v>
      </c>
      <c r="Q662" s="140">
        <v>0</v>
      </c>
      <c r="R662" s="140">
        <f>Q662*H662</f>
        <v>0</v>
      </c>
      <c r="S662" s="140">
        <v>0</v>
      </c>
      <c r="T662" s="140">
        <f>S662*H662</f>
        <v>0</v>
      </c>
      <c r="U662" s="141" t="s">
        <v>19</v>
      </c>
      <c r="AR662" s="142" t="s">
        <v>318</v>
      </c>
      <c r="AT662" s="142" t="s">
        <v>138</v>
      </c>
      <c r="AU662" s="142" t="s">
        <v>87</v>
      </c>
      <c r="AY662" s="18" t="s">
        <v>135</v>
      </c>
      <c r="BE662" s="143">
        <f>IF(N662="základní",J662,0)</f>
        <v>0</v>
      </c>
      <c r="BF662" s="143">
        <f>IF(N662="snížená",J662,0)</f>
        <v>0</v>
      </c>
      <c r="BG662" s="143">
        <f>IF(N662="zákl. přenesená",J662,0)</f>
        <v>0</v>
      </c>
      <c r="BH662" s="143">
        <f>IF(N662="sníž. přenesená",J662,0)</f>
        <v>0</v>
      </c>
      <c r="BI662" s="143">
        <f>IF(N662="nulová",J662,0)</f>
        <v>0</v>
      </c>
      <c r="BJ662" s="18" t="s">
        <v>87</v>
      </c>
      <c r="BK662" s="143">
        <f>ROUND(I662*H662,2)</f>
        <v>0</v>
      </c>
      <c r="BL662" s="18" t="s">
        <v>318</v>
      </c>
      <c r="BM662" s="142" t="s">
        <v>766</v>
      </c>
    </row>
    <row r="663" spans="2:65" s="12" customFormat="1" ht="11.25">
      <c r="B663" s="148"/>
      <c r="D663" s="149" t="s">
        <v>147</v>
      </c>
      <c r="E663" s="150" t="s">
        <v>19</v>
      </c>
      <c r="F663" s="151" t="s">
        <v>767</v>
      </c>
      <c r="H663" s="150" t="s">
        <v>19</v>
      </c>
      <c r="I663" s="152"/>
      <c r="L663" s="148"/>
      <c r="M663" s="153"/>
      <c r="U663" s="154"/>
      <c r="AT663" s="150" t="s">
        <v>147</v>
      </c>
      <c r="AU663" s="150" t="s">
        <v>87</v>
      </c>
      <c r="AV663" s="12" t="s">
        <v>81</v>
      </c>
      <c r="AW663" s="12" t="s">
        <v>35</v>
      </c>
      <c r="AX663" s="12" t="s">
        <v>74</v>
      </c>
      <c r="AY663" s="150" t="s">
        <v>135</v>
      </c>
    </row>
    <row r="664" spans="2:65" s="13" customFormat="1" ht="11.25">
      <c r="B664" s="155"/>
      <c r="D664" s="149" t="s">
        <v>147</v>
      </c>
      <c r="E664" s="156" t="s">
        <v>19</v>
      </c>
      <c r="F664" s="157" t="s">
        <v>768</v>
      </c>
      <c r="H664" s="158">
        <v>16</v>
      </c>
      <c r="I664" s="159"/>
      <c r="L664" s="155"/>
      <c r="M664" s="160"/>
      <c r="U664" s="161"/>
      <c r="AT664" s="156" t="s">
        <v>147</v>
      </c>
      <c r="AU664" s="156" t="s">
        <v>87</v>
      </c>
      <c r="AV664" s="13" t="s">
        <v>87</v>
      </c>
      <c r="AW664" s="13" t="s">
        <v>35</v>
      </c>
      <c r="AX664" s="13" t="s">
        <v>74</v>
      </c>
      <c r="AY664" s="156" t="s">
        <v>135</v>
      </c>
    </row>
    <row r="665" spans="2:65" s="15" customFormat="1" ht="11.25">
      <c r="B665" s="169"/>
      <c r="D665" s="149" t="s">
        <v>147</v>
      </c>
      <c r="E665" s="170" t="s">
        <v>19</v>
      </c>
      <c r="F665" s="171" t="s">
        <v>162</v>
      </c>
      <c r="H665" s="172">
        <v>16</v>
      </c>
      <c r="I665" s="173"/>
      <c r="L665" s="169"/>
      <c r="M665" s="174"/>
      <c r="U665" s="175"/>
      <c r="AT665" s="170" t="s">
        <v>147</v>
      </c>
      <c r="AU665" s="170" t="s">
        <v>87</v>
      </c>
      <c r="AV665" s="15" t="s">
        <v>143</v>
      </c>
      <c r="AW665" s="15" t="s">
        <v>35</v>
      </c>
      <c r="AX665" s="15" t="s">
        <v>81</v>
      </c>
      <c r="AY665" s="170" t="s">
        <v>135</v>
      </c>
    </row>
    <row r="666" spans="2:65" s="1" customFormat="1" ht="24.2" customHeight="1">
      <c r="B666" s="33"/>
      <c r="C666" s="131" t="s">
        <v>769</v>
      </c>
      <c r="D666" s="131" t="s">
        <v>138</v>
      </c>
      <c r="E666" s="132" t="s">
        <v>770</v>
      </c>
      <c r="F666" s="133" t="s">
        <v>771</v>
      </c>
      <c r="G666" s="134" t="s">
        <v>445</v>
      </c>
      <c r="H666" s="135">
        <v>24</v>
      </c>
      <c r="I666" s="136"/>
      <c r="J666" s="137">
        <f>ROUND(I666*H666,2)</f>
        <v>0</v>
      </c>
      <c r="K666" s="133" t="s">
        <v>19</v>
      </c>
      <c r="L666" s="33"/>
      <c r="M666" s="138" t="s">
        <v>19</v>
      </c>
      <c r="N666" s="139" t="s">
        <v>46</v>
      </c>
      <c r="P666" s="140">
        <f>O666*H666</f>
        <v>0</v>
      </c>
      <c r="Q666" s="140">
        <v>0</v>
      </c>
      <c r="R666" s="140">
        <f>Q666*H666</f>
        <v>0</v>
      </c>
      <c r="S666" s="140">
        <v>0</v>
      </c>
      <c r="T666" s="140">
        <f>S666*H666</f>
        <v>0</v>
      </c>
      <c r="U666" s="141" t="s">
        <v>19</v>
      </c>
      <c r="AR666" s="142" t="s">
        <v>318</v>
      </c>
      <c r="AT666" s="142" t="s">
        <v>138</v>
      </c>
      <c r="AU666" s="142" t="s">
        <v>87</v>
      </c>
      <c r="AY666" s="18" t="s">
        <v>135</v>
      </c>
      <c r="BE666" s="143">
        <f>IF(N666="základní",J666,0)</f>
        <v>0</v>
      </c>
      <c r="BF666" s="143">
        <f>IF(N666="snížená",J666,0)</f>
        <v>0</v>
      </c>
      <c r="BG666" s="143">
        <f>IF(N666="zákl. přenesená",J666,0)</f>
        <v>0</v>
      </c>
      <c r="BH666" s="143">
        <f>IF(N666="sníž. přenesená",J666,0)</f>
        <v>0</v>
      </c>
      <c r="BI666" s="143">
        <f>IF(N666="nulová",J666,0)</f>
        <v>0</v>
      </c>
      <c r="BJ666" s="18" t="s">
        <v>87</v>
      </c>
      <c r="BK666" s="143">
        <f>ROUND(I666*H666,2)</f>
        <v>0</v>
      </c>
      <c r="BL666" s="18" t="s">
        <v>318</v>
      </c>
      <c r="BM666" s="142" t="s">
        <v>772</v>
      </c>
    </row>
    <row r="667" spans="2:65" s="12" customFormat="1" ht="11.25">
      <c r="B667" s="148"/>
      <c r="D667" s="149" t="s">
        <v>147</v>
      </c>
      <c r="E667" s="150" t="s">
        <v>19</v>
      </c>
      <c r="F667" s="151" t="s">
        <v>767</v>
      </c>
      <c r="H667" s="150" t="s">
        <v>19</v>
      </c>
      <c r="I667" s="152"/>
      <c r="L667" s="148"/>
      <c r="M667" s="153"/>
      <c r="U667" s="154"/>
      <c r="AT667" s="150" t="s">
        <v>147</v>
      </c>
      <c r="AU667" s="150" t="s">
        <v>87</v>
      </c>
      <c r="AV667" s="12" t="s">
        <v>81</v>
      </c>
      <c r="AW667" s="12" t="s">
        <v>35</v>
      </c>
      <c r="AX667" s="12" t="s">
        <v>74</v>
      </c>
      <c r="AY667" s="150" t="s">
        <v>135</v>
      </c>
    </row>
    <row r="668" spans="2:65" s="13" customFormat="1" ht="11.25">
      <c r="B668" s="155"/>
      <c r="D668" s="149" t="s">
        <v>147</v>
      </c>
      <c r="E668" s="156" t="s">
        <v>19</v>
      </c>
      <c r="F668" s="157" t="s">
        <v>773</v>
      </c>
      <c r="H668" s="158">
        <v>24</v>
      </c>
      <c r="I668" s="159"/>
      <c r="L668" s="155"/>
      <c r="M668" s="160"/>
      <c r="U668" s="161"/>
      <c r="AT668" s="156" t="s">
        <v>147</v>
      </c>
      <c r="AU668" s="156" t="s">
        <v>87</v>
      </c>
      <c r="AV668" s="13" t="s">
        <v>87</v>
      </c>
      <c r="AW668" s="13" t="s">
        <v>35</v>
      </c>
      <c r="AX668" s="13" t="s">
        <v>74</v>
      </c>
      <c r="AY668" s="156" t="s">
        <v>135</v>
      </c>
    </row>
    <row r="669" spans="2:65" s="15" customFormat="1" ht="11.25">
      <c r="B669" s="169"/>
      <c r="D669" s="149" t="s">
        <v>147</v>
      </c>
      <c r="E669" s="170" t="s">
        <v>19</v>
      </c>
      <c r="F669" s="171" t="s">
        <v>162</v>
      </c>
      <c r="H669" s="172">
        <v>24</v>
      </c>
      <c r="I669" s="173"/>
      <c r="L669" s="169"/>
      <c r="M669" s="174"/>
      <c r="U669" s="175"/>
      <c r="AT669" s="170" t="s">
        <v>147</v>
      </c>
      <c r="AU669" s="170" t="s">
        <v>87</v>
      </c>
      <c r="AV669" s="15" t="s">
        <v>143</v>
      </c>
      <c r="AW669" s="15" t="s">
        <v>35</v>
      </c>
      <c r="AX669" s="15" t="s">
        <v>81</v>
      </c>
      <c r="AY669" s="170" t="s">
        <v>135</v>
      </c>
    </row>
    <row r="670" spans="2:65" s="1" customFormat="1" ht="24.2" customHeight="1">
      <c r="B670" s="33"/>
      <c r="C670" s="131" t="s">
        <v>774</v>
      </c>
      <c r="D670" s="131" t="s">
        <v>138</v>
      </c>
      <c r="E670" s="132" t="s">
        <v>775</v>
      </c>
      <c r="F670" s="133" t="s">
        <v>776</v>
      </c>
      <c r="G670" s="134" t="s">
        <v>445</v>
      </c>
      <c r="H670" s="135">
        <v>4</v>
      </c>
      <c r="I670" s="136"/>
      <c r="J670" s="137">
        <f>ROUND(I670*H670,2)</f>
        <v>0</v>
      </c>
      <c r="K670" s="133" t="s">
        <v>19</v>
      </c>
      <c r="L670" s="33"/>
      <c r="M670" s="138" t="s">
        <v>19</v>
      </c>
      <c r="N670" s="139" t="s">
        <v>46</v>
      </c>
      <c r="P670" s="140">
        <f>O670*H670</f>
        <v>0</v>
      </c>
      <c r="Q670" s="140">
        <v>0</v>
      </c>
      <c r="R670" s="140">
        <f>Q670*H670</f>
        <v>0</v>
      </c>
      <c r="S670" s="140">
        <v>0</v>
      </c>
      <c r="T670" s="140">
        <f>S670*H670</f>
        <v>0</v>
      </c>
      <c r="U670" s="141" t="s">
        <v>19</v>
      </c>
      <c r="AR670" s="142" t="s">
        <v>318</v>
      </c>
      <c r="AT670" s="142" t="s">
        <v>138</v>
      </c>
      <c r="AU670" s="142" t="s">
        <v>87</v>
      </c>
      <c r="AY670" s="18" t="s">
        <v>135</v>
      </c>
      <c r="BE670" s="143">
        <f>IF(N670="základní",J670,0)</f>
        <v>0</v>
      </c>
      <c r="BF670" s="143">
        <f>IF(N670="snížená",J670,0)</f>
        <v>0</v>
      </c>
      <c r="BG670" s="143">
        <f>IF(N670="zákl. přenesená",J670,0)</f>
        <v>0</v>
      </c>
      <c r="BH670" s="143">
        <f>IF(N670="sníž. přenesená",J670,0)</f>
        <v>0</v>
      </c>
      <c r="BI670" s="143">
        <f>IF(N670="nulová",J670,0)</f>
        <v>0</v>
      </c>
      <c r="BJ670" s="18" t="s">
        <v>87</v>
      </c>
      <c r="BK670" s="143">
        <f>ROUND(I670*H670,2)</f>
        <v>0</v>
      </c>
      <c r="BL670" s="18" t="s">
        <v>318</v>
      </c>
      <c r="BM670" s="142" t="s">
        <v>777</v>
      </c>
    </row>
    <row r="671" spans="2:65" s="12" customFormat="1" ht="11.25">
      <c r="B671" s="148"/>
      <c r="D671" s="149" t="s">
        <v>147</v>
      </c>
      <c r="E671" s="150" t="s">
        <v>19</v>
      </c>
      <c r="F671" s="151" t="s">
        <v>767</v>
      </c>
      <c r="H671" s="150" t="s">
        <v>19</v>
      </c>
      <c r="I671" s="152"/>
      <c r="L671" s="148"/>
      <c r="M671" s="153"/>
      <c r="U671" s="154"/>
      <c r="AT671" s="150" t="s">
        <v>147</v>
      </c>
      <c r="AU671" s="150" t="s">
        <v>87</v>
      </c>
      <c r="AV671" s="12" t="s">
        <v>81</v>
      </c>
      <c r="AW671" s="12" t="s">
        <v>35</v>
      </c>
      <c r="AX671" s="12" t="s">
        <v>74</v>
      </c>
      <c r="AY671" s="150" t="s">
        <v>135</v>
      </c>
    </row>
    <row r="672" spans="2:65" s="13" customFormat="1" ht="11.25">
      <c r="B672" s="155"/>
      <c r="D672" s="149" t="s">
        <v>147</v>
      </c>
      <c r="E672" s="156" t="s">
        <v>19</v>
      </c>
      <c r="F672" s="157" t="s">
        <v>778</v>
      </c>
      <c r="H672" s="158">
        <v>4</v>
      </c>
      <c r="I672" s="159"/>
      <c r="L672" s="155"/>
      <c r="M672" s="160"/>
      <c r="U672" s="161"/>
      <c r="AT672" s="156" t="s">
        <v>147</v>
      </c>
      <c r="AU672" s="156" t="s">
        <v>87</v>
      </c>
      <c r="AV672" s="13" t="s">
        <v>87</v>
      </c>
      <c r="AW672" s="13" t="s">
        <v>35</v>
      </c>
      <c r="AX672" s="13" t="s">
        <v>74</v>
      </c>
      <c r="AY672" s="156" t="s">
        <v>135</v>
      </c>
    </row>
    <row r="673" spans="2:65" s="15" customFormat="1" ht="11.25">
      <c r="B673" s="169"/>
      <c r="D673" s="149" t="s">
        <v>147</v>
      </c>
      <c r="E673" s="170" t="s">
        <v>19</v>
      </c>
      <c r="F673" s="171" t="s">
        <v>162</v>
      </c>
      <c r="H673" s="172">
        <v>4</v>
      </c>
      <c r="I673" s="173"/>
      <c r="L673" s="169"/>
      <c r="M673" s="174"/>
      <c r="U673" s="175"/>
      <c r="AT673" s="170" t="s">
        <v>147</v>
      </c>
      <c r="AU673" s="170" t="s">
        <v>87</v>
      </c>
      <c r="AV673" s="15" t="s">
        <v>143</v>
      </c>
      <c r="AW673" s="15" t="s">
        <v>35</v>
      </c>
      <c r="AX673" s="15" t="s">
        <v>81</v>
      </c>
      <c r="AY673" s="170" t="s">
        <v>135</v>
      </c>
    </row>
    <row r="674" spans="2:65" s="1" customFormat="1" ht="16.5" customHeight="1">
      <c r="B674" s="33"/>
      <c r="C674" s="131" t="s">
        <v>779</v>
      </c>
      <c r="D674" s="131" t="s">
        <v>138</v>
      </c>
      <c r="E674" s="132" t="s">
        <v>780</v>
      </c>
      <c r="F674" s="133" t="s">
        <v>781</v>
      </c>
      <c r="G674" s="134" t="s">
        <v>141</v>
      </c>
      <c r="H674" s="135">
        <v>15</v>
      </c>
      <c r="I674" s="136"/>
      <c r="J674" s="137">
        <f>ROUND(I674*H674,2)</f>
        <v>0</v>
      </c>
      <c r="K674" s="133" t="s">
        <v>19</v>
      </c>
      <c r="L674" s="33"/>
      <c r="M674" s="138" t="s">
        <v>19</v>
      </c>
      <c r="N674" s="139" t="s">
        <v>46</v>
      </c>
      <c r="P674" s="140">
        <f>O674*H674</f>
        <v>0</v>
      </c>
      <c r="Q674" s="140">
        <v>1.0000000000000001E-5</v>
      </c>
      <c r="R674" s="140">
        <f>Q674*H674</f>
        <v>1.5000000000000001E-4</v>
      </c>
      <c r="S674" s="140">
        <v>0</v>
      </c>
      <c r="T674" s="140">
        <f>S674*H674</f>
        <v>0</v>
      </c>
      <c r="U674" s="141" t="s">
        <v>19</v>
      </c>
      <c r="AR674" s="142" t="s">
        <v>318</v>
      </c>
      <c r="AT674" s="142" t="s">
        <v>138</v>
      </c>
      <c r="AU674" s="142" t="s">
        <v>87</v>
      </c>
      <c r="AY674" s="18" t="s">
        <v>135</v>
      </c>
      <c r="BE674" s="143">
        <f>IF(N674="základní",J674,0)</f>
        <v>0</v>
      </c>
      <c r="BF674" s="143">
        <f>IF(N674="snížená",J674,0)</f>
        <v>0</v>
      </c>
      <c r="BG674" s="143">
        <f>IF(N674="zákl. přenesená",J674,0)</f>
        <v>0</v>
      </c>
      <c r="BH674" s="143">
        <f>IF(N674="sníž. přenesená",J674,0)</f>
        <v>0</v>
      </c>
      <c r="BI674" s="143">
        <f>IF(N674="nulová",J674,0)</f>
        <v>0</v>
      </c>
      <c r="BJ674" s="18" t="s">
        <v>87</v>
      </c>
      <c r="BK674" s="143">
        <f>ROUND(I674*H674,2)</f>
        <v>0</v>
      </c>
      <c r="BL674" s="18" t="s">
        <v>318</v>
      </c>
      <c r="BM674" s="142" t="s">
        <v>782</v>
      </c>
    </row>
    <row r="675" spans="2:65" s="12" customFormat="1" ht="11.25">
      <c r="B675" s="148"/>
      <c r="D675" s="149" t="s">
        <v>147</v>
      </c>
      <c r="E675" s="150" t="s">
        <v>19</v>
      </c>
      <c r="F675" s="151" t="s">
        <v>531</v>
      </c>
      <c r="H675" s="150" t="s">
        <v>19</v>
      </c>
      <c r="I675" s="152"/>
      <c r="L675" s="148"/>
      <c r="M675" s="153"/>
      <c r="U675" s="154"/>
      <c r="AT675" s="150" t="s">
        <v>147</v>
      </c>
      <c r="AU675" s="150" t="s">
        <v>87</v>
      </c>
      <c r="AV675" s="12" t="s">
        <v>81</v>
      </c>
      <c r="AW675" s="12" t="s">
        <v>35</v>
      </c>
      <c r="AX675" s="12" t="s">
        <v>74</v>
      </c>
      <c r="AY675" s="150" t="s">
        <v>135</v>
      </c>
    </row>
    <row r="676" spans="2:65" s="13" customFormat="1" ht="11.25">
      <c r="B676" s="155"/>
      <c r="D676" s="149" t="s">
        <v>147</v>
      </c>
      <c r="E676" s="156" t="s">
        <v>19</v>
      </c>
      <c r="F676" s="157" t="s">
        <v>532</v>
      </c>
      <c r="H676" s="158">
        <v>11.25</v>
      </c>
      <c r="I676" s="159"/>
      <c r="L676" s="155"/>
      <c r="M676" s="160"/>
      <c r="U676" s="161"/>
      <c r="AT676" s="156" t="s">
        <v>147</v>
      </c>
      <c r="AU676" s="156" t="s">
        <v>87</v>
      </c>
      <c r="AV676" s="13" t="s">
        <v>87</v>
      </c>
      <c r="AW676" s="13" t="s">
        <v>35</v>
      </c>
      <c r="AX676" s="13" t="s">
        <v>74</v>
      </c>
      <c r="AY676" s="156" t="s">
        <v>135</v>
      </c>
    </row>
    <row r="677" spans="2:65" s="12" customFormat="1" ht="11.25">
      <c r="B677" s="148"/>
      <c r="D677" s="149" t="s">
        <v>147</v>
      </c>
      <c r="E677" s="150" t="s">
        <v>19</v>
      </c>
      <c r="F677" s="151" t="s">
        <v>522</v>
      </c>
      <c r="H677" s="150" t="s">
        <v>19</v>
      </c>
      <c r="I677" s="152"/>
      <c r="L677" s="148"/>
      <c r="M677" s="153"/>
      <c r="U677" s="154"/>
      <c r="AT677" s="150" t="s">
        <v>147</v>
      </c>
      <c r="AU677" s="150" t="s">
        <v>87</v>
      </c>
      <c r="AV677" s="12" t="s">
        <v>81</v>
      </c>
      <c r="AW677" s="12" t="s">
        <v>35</v>
      </c>
      <c r="AX677" s="12" t="s">
        <v>74</v>
      </c>
      <c r="AY677" s="150" t="s">
        <v>135</v>
      </c>
    </row>
    <row r="678" spans="2:65" s="13" customFormat="1" ht="11.25">
      <c r="B678" s="155"/>
      <c r="D678" s="149" t="s">
        <v>147</v>
      </c>
      <c r="E678" s="156" t="s">
        <v>19</v>
      </c>
      <c r="F678" s="157" t="s">
        <v>523</v>
      </c>
      <c r="H678" s="158">
        <v>0.75</v>
      </c>
      <c r="I678" s="159"/>
      <c r="L678" s="155"/>
      <c r="M678" s="160"/>
      <c r="U678" s="161"/>
      <c r="AT678" s="156" t="s">
        <v>147</v>
      </c>
      <c r="AU678" s="156" t="s">
        <v>87</v>
      </c>
      <c r="AV678" s="13" t="s">
        <v>87</v>
      </c>
      <c r="AW678" s="13" t="s">
        <v>35</v>
      </c>
      <c r="AX678" s="13" t="s">
        <v>74</v>
      </c>
      <c r="AY678" s="156" t="s">
        <v>135</v>
      </c>
    </row>
    <row r="679" spans="2:65" s="12" customFormat="1" ht="11.25">
      <c r="B679" s="148"/>
      <c r="D679" s="149" t="s">
        <v>147</v>
      </c>
      <c r="E679" s="150" t="s">
        <v>19</v>
      </c>
      <c r="F679" s="151" t="s">
        <v>524</v>
      </c>
      <c r="H679" s="150" t="s">
        <v>19</v>
      </c>
      <c r="I679" s="152"/>
      <c r="L679" s="148"/>
      <c r="M679" s="153"/>
      <c r="U679" s="154"/>
      <c r="AT679" s="150" t="s">
        <v>147</v>
      </c>
      <c r="AU679" s="150" t="s">
        <v>87</v>
      </c>
      <c r="AV679" s="12" t="s">
        <v>81</v>
      </c>
      <c r="AW679" s="12" t="s">
        <v>35</v>
      </c>
      <c r="AX679" s="12" t="s">
        <v>74</v>
      </c>
      <c r="AY679" s="150" t="s">
        <v>135</v>
      </c>
    </row>
    <row r="680" spans="2:65" s="13" customFormat="1" ht="11.25">
      <c r="B680" s="155"/>
      <c r="D680" s="149" t="s">
        <v>147</v>
      </c>
      <c r="E680" s="156" t="s">
        <v>19</v>
      </c>
      <c r="F680" s="157" t="s">
        <v>525</v>
      </c>
      <c r="H680" s="158">
        <v>3</v>
      </c>
      <c r="I680" s="159"/>
      <c r="L680" s="155"/>
      <c r="M680" s="160"/>
      <c r="U680" s="161"/>
      <c r="AT680" s="156" t="s">
        <v>147</v>
      </c>
      <c r="AU680" s="156" t="s">
        <v>87</v>
      </c>
      <c r="AV680" s="13" t="s">
        <v>87</v>
      </c>
      <c r="AW680" s="13" t="s">
        <v>35</v>
      </c>
      <c r="AX680" s="13" t="s">
        <v>74</v>
      </c>
      <c r="AY680" s="156" t="s">
        <v>135</v>
      </c>
    </row>
    <row r="681" spans="2:65" s="15" customFormat="1" ht="11.25">
      <c r="B681" s="169"/>
      <c r="D681" s="149" t="s">
        <v>147</v>
      </c>
      <c r="E681" s="170" t="s">
        <v>19</v>
      </c>
      <c r="F681" s="171" t="s">
        <v>162</v>
      </c>
      <c r="H681" s="172">
        <v>15</v>
      </c>
      <c r="I681" s="173"/>
      <c r="L681" s="169"/>
      <c r="M681" s="174"/>
      <c r="U681" s="175"/>
      <c r="AT681" s="170" t="s">
        <v>147</v>
      </c>
      <c r="AU681" s="170" t="s">
        <v>87</v>
      </c>
      <c r="AV681" s="15" t="s">
        <v>143</v>
      </c>
      <c r="AW681" s="15" t="s">
        <v>35</v>
      </c>
      <c r="AX681" s="15" t="s">
        <v>81</v>
      </c>
      <c r="AY681" s="170" t="s">
        <v>135</v>
      </c>
    </row>
    <row r="682" spans="2:65" s="1" customFormat="1" ht="24.2" customHeight="1">
      <c r="B682" s="33"/>
      <c r="C682" s="131" t="s">
        <v>783</v>
      </c>
      <c r="D682" s="131" t="s">
        <v>138</v>
      </c>
      <c r="E682" s="132" t="s">
        <v>784</v>
      </c>
      <c r="F682" s="133" t="s">
        <v>785</v>
      </c>
      <c r="G682" s="134" t="s">
        <v>701</v>
      </c>
      <c r="H682" s="187"/>
      <c r="I682" s="136"/>
      <c r="J682" s="137">
        <f>ROUND(I682*H682,2)</f>
        <v>0</v>
      </c>
      <c r="K682" s="133" t="s">
        <v>142</v>
      </c>
      <c r="L682" s="33"/>
      <c r="M682" s="138" t="s">
        <v>19</v>
      </c>
      <c r="N682" s="139" t="s">
        <v>46</v>
      </c>
      <c r="P682" s="140">
        <f>O682*H682</f>
        <v>0</v>
      </c>
      <c r="Q682" s="140">
        <v>0</v>
      </c>
      <c r="R682" s="140">
        <f>Q682*H682</f>
        <v>0</v>
      </c>
      <c r="S682" s="140">
        <v>0</v>
      </c>
      <c r="T682" s="140">
        <f>S682*H682</f>
        <v>0</v>
      </c>
      <c r="U682" s="141" t="s">
        <v>19</v>
      </c>
      <c r="AR682" s="142" t="s">
        <v>318</v>
      </c>
      <c r="AT682" s="142" t="s">
        <v>138</v>
      </c>
      <c r="AU682" s="142" t="s">
        <v>87</v>
      </c>
      <c r="AY682" s="18" t="s">
        <v>135</v>
      </c>
      <c r="BE682" s="143">
        <f>IF(N682="základní",J682,0)</f>
        <v>0</v>
      </c>
      <c r="BF682" s="143">
        <f>IF(N682="snížená",J682,0)</f>
        <v>0</v>
      </c>
      <c r="BG682" s="143">
        <f>IF(N682="zákl. přenesená",J682,0)</f>
        <v>0</v>
      </c>
      <c r="BH682" s="143">
        <f>IF(N682="sníž. přenesená",J682,0)</f>
        <v>0</v>
      </c>
      <c r="BI682" s="143">
        <f>IF(N682="nulová",J682,0)</f>
        <v>0</v>
      </c>
      <c r="BJ682" s="18" t="s">
        <v>87</v>
      </c>
      <c r="BK682" s="143">
        <f>ROUND(I682*H682,2)</f>
        <v>0</v>
      </c>
      <c r="BL682" s="18" t="s">
        <v>318</v>
      </c>
      <c r="BM682" s="142" t="s">
        <v>786</v>
      </c>
    </row>
    <row r="683" spans="2:65" s="1" customFormat="1" ht="11.25">
      <c r="B683" s="33"/>
      <c r="D683" s="144" t="s">
        <v>145</v>
      </c>
      <c r="F683" s="145" t="s">
        <v>787</v>
      </c>
      <c r="I683" s="146"/>
      <c r="L683" s="33"/>
      <c r="M683" s="147"/>
      <c r="U683" s="54"/>
      <c r="AT683" s="18" t="s">
        <v>145</v>
      </c>
      <c r="AU683" s="18" t="s">
        <v>87</v>
      </c>
    </row>
    <row r="684" spans="2:65" s="11" customFormat="1" ht="22.9" customHeight="1">
      <c r="B684" s="119"/>
      <c r="D684" s="120" t="s">
        <v>73</v>
      </c>
      <c r="E684" s="129" t="s">
        <v>788</v>
      </c>
      <c r="F684" s="129" t="s">
        <v>789</v>
      </c>
      <c r="I684" s="122"/>
      <c r="J684" s="130">
        <f>BK684</f>
        <v>0</v>
      </c>
      <c r="L684" s="119"/>
      <c r="M684" s="124"/>
      <c r="P684" s="125">
        <f>SUM(P685:P725)</f>
        <v>0</v>
      </c>
      <c r="R684" s="125">
        <f>SUM(R685:R725)</f>
        <v>8.232543999999999</v>
      </c>
      <c r="T684" s="125">
        <f>SUM(T685:T725)</f>
        <v>0</v>
      </c>
      <c r="U684" s="126"/>
      <c r="AR684" s="120" t="s">
        <v>87</v>
      </c>
      <c r="AT684" s="127" t="s">
        <v>73</v>
      </c>
      <c r="AU684" s="127" t="s">
        <v>81</v>
      </c>
      <c r="AY684" s="120" t="s">
        <v>135</v>
      </c>
      <c r="BK684" s="128">
        <f>SUM(BK685:BK725)</f>
        <v>0</v>
      </c>
    </row>
    <row r="685" spans="2:65" s="1" customFormat="1" ht="16.5" customHeight="1">
      <c r="B685" s="33"/>
      <c r="C685" s="131" t="s">
        <v>790</v>
      </c>
      <c r="D685" s="131" t="s">
        <v>138</v>
      </c>
      <c r="E685" s="132" t="s">
        <v>791</v>
      </c>
      <c r="F685" s="133" t="s">
        <v>792</v>
      </c>
      <c r="G685" s="134" t="s">
        <v>141</v>
      </c>
      <c r="H685" s="135">
        <v>206.8</v>
      </c>
      <c r="I685" s="136"/>
      <c r="J685" s="137">
        <f>ROUND(I685*H685,2)</f>
        <v>0</v>
      </c>
      <c r="K685" s="133" t="s">
        <v>142</v>
      </c>
      <c r="L685" s="33"/>
      <c r="M685" s="138" t="s">
        <v>19</v>
      </c>
      <c r="N685" s="139" t="s">
        <v>46</v>
      </c>
      <c r="P685" s="140">
        <f>O685*H685</f>
        <v>0</v>
      </c>
      <c r="Q685" s="140">
        <v>2.9999999999999997E-4</v>
      </c>
      <c r="R685" s="140">
        <f>Q685*H685</f>
        <v>6.2039999999999998E-2</v>
      </c>
      <c r="S685" s="140">
        <v>0</v>
      </c>
      <c r="T685" s="140">
        <f>S685*H685</f>
        <v>0</v>
      </c>
      <c r="U685" s="141" t="s">
        <v>19</v>
      </c>
      <c r="AR685" s="142" t="s">
        <v>318</v>
      </c>
      <c r="AT685" s="142" t="s">
        <v>138</v>
      </c>
      <c r="AU685" s="142" t="s">
        <v>87</v>
      </c>
      <c r="AY685" s="18" t="s">
        <v>135</v>
      </c>
      <c r="BE685" s="143">
        <f>IF(N685="základní",J685,0)</f>
        <v>0</v>
      </c>
      <c r="BF685" s="143">
        <f>IF(N685="snížená",J685,0)</f>
        <v>0</v>
      </c>
      <c r="BG685" s="143">
        <f>IF(N685="zákl. přenesená",J685,0)</f>
        <v>0</v>
      </c>
      <c r="BH685" s="143">
        <f>IF(N685="sníž. přenesená",J685,0)</f>
        <v>0</v>
      </c>
      <c r="BI685" s="143">
        <f>IF(N685="nulová",J685,0)</f>
        <v>0</v>
      </c>
      <c r="BJ685" s="18" t="s">
        <v>87</v>
      </c>
      <c r="BK685" s="143">
        <f>ROUND(I685*H685,2)</f>
        <v>0</v>
      </c>
      <c r="BL685" s="18" t="s">
        <v>318</v>
      </c>
      <c r="BM685" s="142" t="s">
        <v>793</v>
      </c>
    </row>
    <row r="686" spans="2:65" s="1" customFormat="1" ht="11.25">
      <c r="B686" s="33"/>
      <c r="D686" s="144" t="s">
        <v>145</v>
      </c>
      <c r="F686" s="145" t="s">
        <v>794</v>
      </c>
      <c r="I686" s="146"/>
      <c r="L686" s="33"/>
      <c r="M686" s="147"/>
      <c r="U686" s="54"/>
      <c r="AT686" s="18" t="s">
        <v>145</v>
      </c>
      <c r="AU686" s="18" t="s">
        <v>87</v>
      </c>
    </row>
    <row r="687" spans="2:65" s="12" customFormat="1" ht="11.25">
      <c r="B687" s="148"/>
      <c r="D687" s="149" t="s">
        <v>147</v>
      </c>
      <c r="E687" s="150" t="s">
        <v>19</v>
      </c>
      <c r="F687" s="151" t="s">
        <v>293</v>
      </c>
      <c r="H687" s="150" t="s">
        <v>19</v>
      </c>
      <c r="I687" s="152"/>
      <c r="L687" s="148"/>
      <c r="M687" s="153"/>
      <c r="U687" s="154"/>
      <c r="AT687" s="150" t="s">
        <v>147</v>
      </c>
      <c r="AU687" s="150" t="s">
        <v>87</v>
      </c>
      <c r="AV687" s="12" t="s">
        <v>81</v>
      </c>
      <c r="AW687" s="12" t="s">
        <v>35</v>
      </c>
      <c r="AX687" s="12" t="s">
        <v>74</v>
      </c>
      <c r="AY687" s="150" t="s">
        <v>135</v>
      </c>
    </row>
    <row r="688" spans="2:65" s="13" customFormat="1" ht="11.25">
      <c r="B688" s="155"/>
      <c r="D688" s="149" t="s">
        <v>147</v>
      </c>
      <c r="E688" s="156" t="s">
        <v>19</v>
      </c>
      <c r="F688" s="157" t="s">
        <v>795</v>
      </c>
      <c r="H688" s="158">
        <v>206.8</v>
      </c>
      <c r="I688" s="159"/>
      <c r="L688" s="155"/>
      <c r="M688" s="160"/>
      <c r="U688" s="161"/>
      <c r="AT688" s="156" t="s">
        <v>147</v>
      </c>
      <c r="AU688" s="156" t="s">
        <v>87</v>
      </c>
      <c r="AV688" s="13" t="s">
        <v>87</v>
      </c>
      <c r="AW688" s="13" t="s">
        <v>35</v>
      </c>
      <c r="AX688" s="13" t="s">
        <v>74</v>
      </c>
      <c r="AY688" s="156" t="s">
        <v>135</v>
      </c>
    </row>
    <row r="689" spans="2:65" s="15" customFormat="1" ht="11.25">
      <c r="B689" s="169"/>
      <c r="D689" s="149" t="s">
        <v>147</v>
      </c>
      <c r="E689" s="170" t="s">
        <v>19</v>
      </c>
      <c r="F689" s="171" t="s">
        <v>162</v>
      </c>
      <c r="H689" s="172">
        <v>206.8</v>
      </c>
      <c r="I689" s="173"/>
      <c r="L689" s="169"/>
      <c r="M689" s="174"/>
      <c r="U689" s="175"/>
      <c r="AT689" s="170" t="s">
        <v>147</v>
      </c>
      <c r="AU689" s="170" t="s">
        <v>87</v>
      </c>
      <c r="AV689" s="15" t="s">
        <v>143</v>
      </c>
      <c r="AW689" s="15" t="s">
        <v>35</v>
      </c>
      <c r="AX689" s="15" t="s">
        <v>81</v>
      </c>
      <c r="AY689" s="170" t="s">
        <v>135</v>
      </c>
    </row>
    <row r="690" spans="2:65" s="1" customFormat="1" ht="24.2" customHeight="1">
      <c r="B690" s="33"/>
      <c r="C690" s="131" t="s">
        <v>796</v>
      </c>
      <c r="D690" s="131" t="s">
        <v>138</v>
      </c>
      <c r="E690" s="132" t="s">
        <v>797</v>
      </c>
      <c r="F690" s="133" t="s">
        <v>798</v>
      </c>
      <c r="G690" s="134" t="s">
        <v>141</v>
      </c>
      <c r="H690" s="135">
        <v>206.8</v>
      </c>
      <c r="I690" s="136"/>
      <c r="J690" s="137">
        <f>ROUND(I690*H690,2)</f>
        <v>0</v>
      </c>
      <c r="K690" s="133" t="s">
        <v>142</v>
      </c>
      <c r="L690" s="33"/>
      <c r="M690" s="138" t="s">
        <v>19</v>
      </c>
      <c r="N690" s="139" t="s">
        <v>46</v>
      </c>
      <c r="P690" s="140">
        <f>O690*H690</f>
        <v>0</v>
      </c>
      <c r="Q690" s="140">
        <v>5.8799999999999998E-3</v>
      </c>
      <c r="R690" s="140">
        <f>Q690*H690</f>
        <v>1.215984</v>
      </c>
      <c r="S690" s="140">
        <v>0</v>
      </c>
      <c r="T690" s="140">
        <f>S690*H690</f>
        <v>0</v>
      </c>
      <c r="U690" s="141" t="s">
        <v>19</v>
      </c>
      <c r="AR690" s="142" t="s">
        <v>318</v>
      </c>
      <c r="AT690" s="142" t="s">
        <v>138</v>
      </c>
      <c r="AU690" s="142" t="s">
        <v>87</v>
      </c>
      <c r="AY690" s="18" t="s">
        <v>135</v>
      </c>
      <c r="BE690" s="143">
        <f>IF(N690="základní",J690,0)</f>
        <v>0</v>
      </c>
      <c r="BF690" s="143">
        <f>IF(N690="snížená",J690,0)</f>
        <v>0</v>
      </c>
      <c r="BG690" s="143">
        <f>IF(N690="zákl. přenesená",J690,0)</f>
        <v>0</v>
      </c>
      <c r="BH690" s="143">
        <f>IF(N690="sníž. přenesená",J690,0)</f>
        <v>0</v>
      </c>
      <c r="BI690" s="143">
        <f>IF(N690="nulová",J690,0)</f>
        <v>0</v>
      </c>
      <c r="BJ690" s="18" t="s">
        <v>87</v>
      </c>
      <c r="BK690" s="143">
        <f>ROUND(I690*H690,2)</f>
        <v>0</v>
      </c>
      <c r="BL690" s="18" t="s">
        <v>318</v>
      </c>
      <c r="BM690" s="142" t="s">
        <v>799</v>
      </c>
    </row>
    <row r="691" spans="2:65" s="1" customFormat="1" ht="11.25">
      <c r="B691" s="33"/>
      <c r="D691" s="144" t="s">
        <v>145</v>
      </c>
      <c r="F691" s="145" t="s">
        <v>800</v>
      </c>
      <c r="I691" s="146"/>
      <c r="L691" s="33"/>
      <c r="M691" s="147"/>
      <c r="U691" s="54"/>
      <c r="AT691" s="18" t="s">
        <v>145</v>
      </c>
      <c r="AU691" s="18" t="s">
        <v>87</v>
      </c>
    </row>
    <row r="692" spans="2:65" s="12" customFormat="1" ht="11.25">
      <c r="B692" s="148"/>
      <c r="D692" s="149" t="s">
        <v>147</v>
      </c>
      <c r="E692" s="150" t="s">
        <v>19</v>
      </c>
      <c r="F692" s="151" t="s">
        <v>293</v>
      </c>
      <c r="H692" s="150" t="s">
        <v>19</v>
      </c>
      <c r="I692" s="152"/>
      <c r="L692" s="148"/>
      <c r="M692" s="153"/>
      <c r="U692" s="154"/>
      <c r="AT692" s="150" t="s">
        <v>147</v>
      </c>
      <c r="AU692" s="150" t="s">
        <v>87</v>
      </c>
      <c r="AV692" s="12" t="s">
        <v>81</v>
      </c>
      <c r="AW692" s="12" t="s">
        <v>35</v>
      </c>
      <c r="AX692" s="12" t="s">
        <v>74</v>
      </c>
      <c r="AY692" s="150" t="s">
        <v>135</v>
      </c>
    </row>
    <row r="693" spans="2:65" s="13" customFormat="1" ht="11.25">
      <c r="B693" s="155"/>
      <c r="D693" s="149" t="s">
        <v>147</v>
      </c>
      <c r="E693" s="156" t="s">
        <v>19</v>
      </c>
      <c r="F693" s="157" t="s">
        <v>795</v>
      </c>
      <c r="H693" s="158">
        <v>206.8</v>
      </c>
      <c r="I693" s="159"/>
      <c r="L693" s="155"/>
      <c r="M693" s="160"/>
      <c r="U693" s="161"/>
      <c r="AT693" s="156" t="s">
        <v>147</v>
      </c>
      <c r="AU693" s="156" t="s">
        <v>87</v>
      </c>
      <c r="AV693" s="13" t="s">
        <v>87</v>
      </c>
      <c r="AW693" s="13" t="s">
        <v>35</v>
      </c>
      <c r="AX693" s="13" t="s">
        <v>74</v>
      </c>
      <c r="AY693" s="156" t="s">
        <v>135</v>
      </c>
    </row>
    <row r="694" spans="2:65" s="15" customFormat="1" ht="11.25">
      <c r="B694" s="169"/>
      <c r="D694" s="149" t="s">
        <v>147</v>
      </c>
      <c r="E694" s="170" t="s">
        <v>19</v>
      </c>
      <c r="F694" s="171" t="s">
        <v>162</v>
      </c>
      <c r="H694" s="172">
        <v>206.8</v>
      </c>
      <c r="I694" s="173"/>
      <c r="L694" s="169"/>
      <c r="M694" s="174"/>
      <c r="U694" s="175"/>
      <c r="AT694" s="170" t="s">
        <v>147</v>
      </c>
      <c r="AU694" s="170" t="s">
        <v>87</v>
      </c>
      <c r="AV694" s="15" t="s">
        <v>143</v>
      </c>
      <c r="AW694" s="15" t="s">
        <v>35</v>
      </c>
      <c r="AX694" s="15" t="s">
        <v>81</v>
      </c>
      <c r="AY694" s="170" t="s">
        <v>135</v>
      </c>
    </row>
    <row r="695" spans="2:65" s="1" customFormat="1" ht="21.75" customHeight="1">
      <c r="B695" s="33"/>
      <c r="C695" s="131" t="s">
        <v>801</v>
      </c>
      <c r="D695" s="131" t="s">
        <v>138</v>
      </c>
      <c r="E695" s="132" t="s">
        <v>802</v>
      </c>
      <c r="F695" s="133" t="s">
        <v>803</v>
      </c>
      <c r="G695" s="134" t="s">
        <v>204</v>
      </c>
      <c r="H695" s="135">
        <v>324.72000000000003</v>
      </c>
      <c r="I695" s="136"/>
      <c r="J695" s="137">
        <f>ROUND(I695*H695,2)</f>
        <v>0</v>
      </c>
      <c r="K695" s="133" t="s">
        <v>142</v>
      </c>
      <c r="L695" s="33"/>
      <c r="M695" s="138" t="s">
        <v>19</v>
      </c>
      <c r="N695" s="139" t="s">
        <v>46</v>
      </c>
      <c r="P695" s="140">
        <f>O695*H695</f>
        <v>0</v>
      </c>
      <c r="Q695" s="140">
        <v>5.8E-4</v>
      </c>
      <c r="R695" s="140">
        <f>Q695*H695</f>
        <v>0.18833760000000002</v>
      </c>
      <c r="S695" s="140">
        <v>0</v>
      </c>
      <c r="T695" s="140">
        <f>S695*H695</f>
        <v>0</v>
      </c>
      <c r="U695" s="141" t="s">
        <v>19</v>
      </c>
      <c r="AR695" s="142" t="s">
        <v>318</v>
      </c>
      <c r="AT695" s="142" t="s">
        <v>138</v>
      </c>
      <c r="AU695" s="142" t="s">
        <v>87</v>
      </c>
      <c r="AY695" s="18" t="s">
        <v>135</v>
      </c>
      <c r="BE695" s="143">
        <f>IF(N695="základní",J695,0)</f>
        <v>0</v>
      </c>
      <c r="BF695" s="143">
        <f>IF(N695="snížená",J695,0)</f>
        <v>0</v>
      </c>
      <c r="BG695" s="143">
        <f>IF(N695="zákl. přenesená",J695,0)</f>
        <v>0</v>
      </c>
      <c r="BH695" s="143">
        <f>IF(N695="sníž. přenesená",J695,0)</f>
        <v>0</v>
      </c>
      <c r="BI695" s="143">
        <f>IF(N695="nulová",J695,0)</f>
        <v>0</v>
      </c>
      <c r="BJ695" s="18" t="s">
        <v>87</v>
      </c>
      <c r="BK695" s="143">
        <f>ROUND(I695*H695,2)</f>
        <v>0</v>
      </c>
      <c r="BL695" s="18" t="s">
        <v>318</v>
      </c>
      <c r="BM695" s="142" t="s">
        <v>804</v>
      </c>
    </row>
    <row r="696" spans="2:65" s="1" customFormat="1" ht="11.25">
      <c r="B696" s="33"/>
      <c r="D696" s="144" t="s">
        <v>145</v>
      </c>
      <c r="F696" s="145" t="s">
        <v>805</v>
      </c>
      <c r="I696" s="146"/>
      <c r="L696" s="33"/>
      <c r="M696" s="147"/>
      <c r="U696" s="54"/>
      <c r="AT696" s="18" t="s">
        <v>145</v>
      </c>
      <c r="AU696" s="18" t="s">
        <v>87</v>
      </c>
    </row>
    <row r="697" spans="2:65" s="13" customFormat="1" ht="11.25">
      <c r="B697" s="155"/>
      <c r="D697" s="149" t="s">
        <v>147</v>
      </c>
      <c r="E697" s="156" t="s">
        <v>19</v>
      </c>
      <c r="F697" s="157" t="s">
        <v>806</v>
      </c>
      <c r="H697" s="158">
        <v>7.38</v>
      </c>
      <c r="I697" s="159"/>
      <c r="L697" s="155"/>
      <c r="M697" s="160"/>
      <c r="U697" s="161"/>
      <c r="AT697" s="156" t="s">
        <v>147</v>
      </c>
      <c r="AU697" s="156" t="s">
        <v>87</v>
      </c>
      <c r="AV697" s="13" t="s">
        <v>87</v>
      </c>
      <c r="AW697" s="13" t="s">
        <v>35</v>
      </c>
      <c r="AX697" s="13" t="s">
        <v>74</v>
      </c>
      <c r="AY697" s="156" t="s">
        <v>135</v>
      </c>
    </row>
    <row r="698" spans="2:65" s="13" customFormat="1" ht="11.25">
      <c r="B698" s="155"/>
      <c r="D698" s="149" t="s">
        <v>147</v>
      </c>
      <c r="E698" s="156" t="s">
        <v>19</v>
      </c>
      <c r="F698" s="157" t="s">
        <v>807</v>
      </c>
      <c r="H698" s="158">
        <v>317.33999999999997</v>
      </c>
      <c r="I698" s="159"/>
      <c r="L698" s="155"/>
      <c r="M698" s="160"/>
      <c r="U698" s="161"/>
      <c r="AT698" s="156" t="s">
        <v>147</v>
      </c>
      <c r="AU698" s="156" t="s">
        <v>87</v>
      </c>
      <c r="AV698" s="13" t="s">
        <v>87</v>
      </c>
      <c r="AW698" s="13" t="s">
        <v>35</v>
      </c>
      <c r="AX698" s="13" t="s">
        <v>74</v>
      </c>
      <c r="AY698" s="156" t="s">
        <v>135</v>
      </c>
    </row>
    <row r="699" spans="2:65" s="15" customFormat="1" ht="11.25">
      <c r="B699" s="169"/>
      <c r="D699" s="149" t="s">
        <v>147</v>
      </c>
      <c r="E699" s="170" t="s">
        <v>19</v>
      </c>
      <c r="F699" s="171" t="s">
        <v>162</v>
      </c>
      <c r="H699" s="172">
        <v>324.71999999999997</v>
      </c>
      <c r="I699" s="173"/>
      <c r="L699" s="169"/>
      <c r="M699" s="174"/>
      <c r="U699" s="175"/>
      <c r="AT699" s="170" t="s">
        <v>147</v>
      </c>
      <c r="AU699" s="170" t="s">
        <v>87</v>
      </c>
      <c r="AV699" s="15" t="s">
        <v>143</v>
      </c>
      <c r="AW699" s="15" t="s">
        <v>35</v>
      </c>
      <c r="AX699" s="15" t="s">
        <v>81</v>
      </c>
      <c r="AY699" s="170" t="s">
        <v>135</v>
      </c>
    </row>
    <row r="700" spans="2:65" s="1" customFormat="1" ht="24.2" customHeight="1">
      <c r="B700" s="33"/>
      <c r="C700" s="177" t="s">
        <v>808</v>
      </c>
      <c r="D700" s="177" t="s">
        <v>248</v>
      </c>
      <c r="E700" s="178" t="s">
        <v>809</v>
      </c>
      <c r="F700" s="179" t="s">
        <v>810</v>
      </c>
      <c r="G700" s="180" t="s">
        <v>141</v>
      </c>
      <c r="H700" s="181">
        <v>263.19900000000001</v>
      </c>
      <c r="I700" s="182"/>
      <c r="J700" s="183">
        <f>ROUND(I700*H700,2)</f>
        <v>0</v>
      </c>
      <c r="K700" s="179" t="s">
        <v>142</v>
      </c>
      <c r="L700" s="184"/>
      <c r="M700" s="185" t="s">
        <v>19</v>
      </c>
      <c r="N700" s="186" t="s">
        <v>46</v>
      </c>
      <c r="P700" s="140">
        <f>O700*H700</f>
        <v>0</v>
      </c>
      <c r="Q700" s="140">
        <v>1.9199999999999998E-2</v>
      </c>
      <c r="R700" s="140">
        <f>Q700*H700</f>
        <v>5.0534207999999996</v>
      </c>
      <c r="S700" s="140">
        <v>0</v>
      </c>
      <c r="T700" s="140">
        <f>S700*H700</f>
        <v>0</v>
      </c>
      <c r="U700" s="141" t="s">
        <v>19</v>
      </c>
      <c r="AR700" s="142" t="s">
        <v>471</v>
      </c>
      <c r="AT700" s="142" t="s">
        <v>248</v>
      </c>
      <c r="AU700" s="142" t="s">
        <v>87</v>
      </c>
      <c r="AY700" s="18" t="s">
        <v>135</v>
      </c>
      <c r="BE700" s="143">
        <f>IF(N700="základní",J700,0)</f>
        <v>0</v>
      </c>
      <c r="BF700" s="143">
        <f>IF(N700="snížená",J700,0)</f>
        <v>0</v>
      </c>
      <c r="BG700" s="143">
        <f>IF(N700="zákl. přenesená",J700,0)</f>
        <v>0</v>
      </c>
      <c r="BH700" s="143">
        <f>IF(N700="sníž. přenesená",J700,0)</f>
        <v>0</v>
      </c>
      <c r="BI700" s="143">
        <f>IF(N700="nulová",J700,0)</f>
        <v>0</v>
      </c>
      <c r="BJ700" s="18" t="s">
        <v>87</v>
      </c>
      <c r="BK700" s="143">
        <f>ROUND(I700*H700,2)</f>
        <v>0</v>
      </c>
      <c r="BL700" s="18" t="s">
        <v>318</v>
      </c>
      <c r="BM700" s="142" t="s">
        <v>811</v>
      </c>
    </row>
    <row r="701" spans="2:65" s="13" customFormat="1" ht="11.25">
      <c r="B701" s="155"/>
      <c r="D701" s="149" t="s">
        <v>147</v>
      </c>
      <c r="E701" s="156" t="s">
        <v>19</v>
      </c>
      <c r="F701" s="157" t="s">
        <v>812</v>
      </c>
      <c r="H701" s="158">
        <v>206.8</v>
      </c>
      <c r="I701" s="159"/>
      <c r="L701" s="155"/>
      <c r="M701" s="160"/>
      <c r="U701" s="161"/>
      <c r="AT701" s="156" t="s">
        <v>147</v>
      </c>
      <c r="AU701" s="156" t="s">
        <v>87</v>
      </c>
      <c r="AV701" s="13" t="s">
        <v>87</v>
      </c>
      <c r="AW701" s="13" t="s">
        <v>35</v>
      </c>
      <c r="AX701" s="13" t="s">
        <v>74</v>
      </c>
      <c r="AY701" s="156" t="s">
        <v>135</v>
      </c>
    </row>
    <row r="702" spans="2:65" s="13" customFormat="1" ht="11.25">
      <c r="B702" s="155"/>
      <c r="D702" s="149" t="s">
        <v>147</v>
      </c>
      <c r="E702" s="156" t="s">
        <v>19</v>
      </c>
      <c r="F702" s="157" t="s">
        <v>813</v>
      </c>
      <c r="H702" s="158">
        <v>32.472000000000001</v>
      </c>
      <c r="I702" s="159"/>
      <c r="L702" s="155"/>
      <c r="M702" s="160"/>
      <c r="U702" s="161"/>
      <c r="AT702" s="156" t="s">
        <v>147</v>
      </c>
      <c r="AU702" s="156" t="s">
        <v>87</v>
      </c>
      <c r="AV702" s="13" t="s">
        <v>87</v>
      </c>
      <c r="AW702" s="13" t="s">
        <v>35</v>
      </c>
      <c r="AX702" s="13" t="s">
        <v>74</v>
      </c>
      <c r="AY702" s="156" t="s">
        <v>135</v>
      </c>
    </row>
    <row r="703" spans="2:65" s="15" customFormat="1" ht="11.25">
      <c r="B703" s="169"/>
      <c r="D703" s="149" t="s">
        <v>147</v>
      </c>
      <c r="E703" s="170" t="s">
        <v>19</v>
      </c>
      <c r="F703" s="171" t="s">
        <v>162</v>
      </c>
      <c r="H703" s="172">
        <v>239.27200000000002</v>
      </c>
      <c r="I703" s="173"/>
      <c r="L703" s="169"/>
      <c r="M703" s="174"/>
      <c r="U703" s="175"/>
      <c r="AT703" s="170" t="s">
        <v>147</v>
      </c>
      <c r="AU703" s="170" t="s">
        <v>87</v>
      </c>
      <c r="AV703" s="15" t="s">
        <v>143</v>
      </c>
      <c r="AW703" s="15" t="s">
        <v>35</v>
      </c>
      <c r="AX703" s="15" t="s">
        <v>81</v>
      </c>
      <c r="AY703" s="170" t="s">
        <v>135</v>
      </c>
    </row>
    <row r="704" spans="2:65" s="13" customFormat="1" ht="11.25">
      <c r="B704" s="155"/>
      <c r="D704" s="149" t="s">
        <v>147</v>
      </c>
      <c r="F704" s="157" t="s">
        <v>814</v>
      </c>
      <c r="H704" s="158">
        <v>263.19900000000001</v>
      </c>
      <c r="I704" s="159"/>
      <c r="L704" s="155"/>
      <c r="M704" s="160"/>
      <c r="U704" s="161"/>
      <c r="AT704" s="156" t="s">
        <v>147</v>
      </c>
      <c r="AU704" s="156" t="s">
        <v>87</v>
      </c>
      <c r="AV704" s="13" t="s">
        <v>87</v>
      </c>
      <c r="AW704" s="13" t="s">
        <v>4</v>
      </c>
      <c r="AX704" s="13" t="s">
        <v>81</v>
      </c>
      <c r="AY704" s="156" t="s">
        <v>135</v>
      </c>
    </row>
    <row r="705" spans="2:65" s="1" customFormat="1" ht="24.2" customHeight="1">
      <c r="B705" s="33"/>
      <c r="C705" s="131" t="s">
        <v>815</v>
      </c>
      <c r="D705" s="131" t="s">
        <v>138</v>
      </c>
      <c r="E705" s="132" t="s">
        <v>816</v>
      </c>
      <c r="F705" s="133" t="s">
        <v>817</v>
      </c>
      <c r="G705" s="134" t="s">
        <v>141</v>
      </c>
      <c r="H705" s="135">
        <v>206.8</v>
      </c>
      <c r="I705" s="136"/>
      <c r="J705" s="137">
        <f>ROUND(I705*H705,2)</f>
        <v>0</v>
      </c>
      <c r="K705" s="133" t="s">
        <v>142</v>
      </c>
      <c r="L705" s="33"/>
      <c r="M705" s="138" t="s">
        <v>19</v>
      </c>
      <c r="N705" s="139" t="s">
        <v>46</v>
      </c>
      <c r="P705" s="140">
        <f>O705*H705</f>
        <v>0</v>
      </c>
      <c r="Q705" s="140">
        <v>0</v>
      </c>
      <c r="R705" s="140">
        <f>Q705*H705</f>
        <v>0</v>
      </c>
      <c r="S705" s="140">
        <v>0</v>
      </c>
      <c r="T705" s="140">
        <f>S705*H705</f>
        <v>0</v>
      </c>
      <c r="U705" s="141" t="s">
        <v>19</v>
      </c>
      <c r="AR705" s="142" t="s">
        <v>318</v>
      </c>
      <c r="AT705" s="142" t="s">
        <v>138</v>
      </c>
      <c r="AU705" s="142" t="s">
        <v>87</v>
      </c>
      <c r="AY705" s="18" t="s">
        <v>135</v>
      </c>
      <c r="BE705" s="143">
        <f>IF(N705="základní",J705,0)</f>
        <v>0</v>
      </c>
      <c r="BF705" s="143">
        <f>IF(N705="snížená",J705,0)</f>
        <v>0</v>
      </c>
      <c r="BG705" s="143">
        <f>IF(N705="zákl. přenesená",J705,0)</f>
        <v>0</v>
      </c>
      <c r="BH705" s="143">
        <f>IF(N705="sníž. přenesená",J705,0)</f>
        <v>0</v>
      </c>
      <c r="BI705" s="143">
        <f>IF(N705="nulová",J705,0)</f>
        <v>0</v>
      </c>
      <c r="BJ705" s="18" t="s">
        <v>87</v>
      </c>
      <c r="BK705" s="143">
        <f>ROUND(I705*H705,2)</f>
        <v>0</v>
      </c>
      <c r="BL705" s="18" t="s">
        <v>318</v>
      </c>
      <c r="BM705" s="142" t="s">
        <v>818</v>
      </c>
    </row>
    <row r="706" spans="2:65" s="1" customFormat="1" ht="11.25">
      <c r="B706" s="33"/>
      <c r="D706" s="144" t="s">
        <v>145</v>
      </c>
      <c r="F706" s="145" t="s">
        <v>819</v>
      </c>
      <c r="I706" s="146"/>
      <c r="L706" s="33"/>
      <c r="M706" s="147"/>
      <c r="U706" s="54"/>
      <c r="AT706" s="18" t="s">
        <v>145</v>
      </c>
      <c r="AU706" s="18" t="s">
        <v>87</v>
      </c>
    </row>
    <row r="707" spans="2:65" s="1" customFormat="1" ht="24.2" customHeight="1">
      <c r="B707" s="33"/>
      <c r="C707" s="131" t="s">
        <v>820</v>
      </c>
      <c r="D707" s="131" t="s">
        <v>138</v>
      </c>
      <c r="E707" s="132" t="s">
        <v>821</v>
      </c>
      <c r="F707" s="133" t="s">
        <v>822</v>
      </c>
      <c r="G707" s="134" t="s">
        <v>141</v>
      </c>
      <c r="H707" s="135">
        <v>206.8</v>
      </c>
      <c r="I707" s="136"/>
      <c r="J707" s="137">
        <f>ROUND(I707*H707,2)</f>
        <v>0</v>
      </c>
      <c r="K707" s="133" t="s">
        <v>142</v>
      </c>
      <c r="L707" s="33"/>
      <c r="M707" s="138" t="s">
        <v>19</v>
      </c>
      <c r="N707" s="139" t="s">
        <v>46</v>
      </c>
      <c r="P707" s="140">
        <f>O707*H707</f>
        <v>0</v>
      </c>
      <c r="Q707" s="140">
        <v>0</v>
      </c>
      <c r="R707" s="140">
        <f>Q707*H707</f>
        <v>0</v>
      </c>
      <c r="S707" s="140">
        <v>0</v>
      </c>
      <c r="T707" s="140">
        <f>S707*H707</f>
        <v>0</v>
      </c>
      <c r="U707" s="141" t="s">
        <v>19</v>
      </c>
      <c r="AR707" s="142" t="s">
        <v>318</v>
      </c>
      <c r="AT707" s="142" t="s">
        <v>138</v>
      </c>
      <c r="AU707" s="142" t="s">
        <v>87</v>
      </c>
      <c r="AY707" s="18" t="s">
        <v>135</v>
      </c>
      <c r="BE707" s="143">
        <f>IF(N707="základní",J707,0)</f>
        <v>0</v>
      </c>
      <c r="BF707" s="143">
        <f>IF(N707="snížená",J707,0)</f>
        <v>0</v>
      </c>
      <c r="BG707" s="143">
        <f>IF(N707="zákl. přenesená",J707,0)</f>
        <v>0</v>
      </c>
      <c r="BH707" s="143">
        <f>IF(N707="sníž. přenesená",J707,0)</f>
        <v>0</v>
      </c>
      <c r="BI707" s="143">
        <f>IF(N707="nulová",J707,0)</f>
        <v>0</v>
      </c>
      <c r="BJ707" s="18" t="s">
        <v>87</v>
      </c>
      <c r="BK707" s="143">
        <f>ROUND(I707*H707,2)</f>
        <v>0</v>
      </c>
      <c r="BL707" s="18" t="s">
        <v>318</v>
      </c>
      <c r="BM707" s="142" t="s">
        <v>823</v>
      </c>
    </row>
    <row r="708" spans="2:65" s="1" customFormat="1" ht="11.25">
      <c r="B708" s="33"/>
      <c r="D708" s="144" t="s">
        <v>145</v>
      </c>
      <c r="F708" s="145" t="s">
        <v>824</v>
      </c>
      <c r="I708" s="146"/>
      <c r="L708" s="33"/>
      <c r="M708" s="147"/>
      <c r="U708" s="54"/>
      <c r="AT708" s="18" t="s">
        <v>145</v>
      </c>
      <c r="AU708" s="18" t="s">
        <v>87</v>
      </c>
    </row>
    <row r="709" spans="2:65" s="1" customFormat="1" ht="16.5" customHeight="1">
      <c r="B709" s="33"/>
      <c r="C709" s="131" t="s">
        <v>825</v>
      </c>
      <c r="D709" s="131" t="s">
        <v>138</v>
      </c>
      <c r="E709" s="132" t="s">
        <v>826</v>
      </c>
      <c r="F709" s="133" t="s">
        <v>827</v>
      </c>
      <c r="G709" s="134" t="s">
        <v>141</v>
      </c>
      <c r="H709" s="135">
        <v>206.8</v>
      </c>
      <c r="I709" s="136"/>
      <c r="J709" s="137">
        <f>ROUND(I709*H709,2)</f>
        <v>0</v>
      </c>
      <c r="K709" s="133" t="s">
        <v>142</v>
      </c>
      <c r="L709" s="33"/>
      <c r="M709" s="138" t="s">
        <v>19</v>
      </c>
      <c r="N709" s="139" t="s">
        <v>46</v>
      </c>
      <c r="P709" s="140">
        <f>O709*H709</f>
        <v>0</v>
      </c>
      <c r="Q709" s="140">
        <v>1.5E-3</v>
      </c>
      <c r="R709" s="140">
        <f>Q709*H709</f>
        <v>0.31020000000000003</v>
      </c>
      <c r="S709" s="140">
        <v>0</v>
      </c>
      <c r="T709" s="140">
        <f>S709*H709</f>
        <v>0</v>
      </c>
      <c r="U709" s="141" t="s">
        <v>19</v>
      </c>
      <c r="AR709" s="142" t="s">
        <v>318</v>
      </c>
      <c r="AT709" s="142" t="s">
        <v>138</v>
      </c>
      <c r="AU709" s="142" t="s">
        <v>87</v>
      </c>
      <c r="AY709" s="18" t="s">
        <v>135</v>
      </c>
      <c r="BE709" s="143">
        <f>IF(N709="základní",J709,0)</f>
        <v>0</v>
      </c>
      <c r="BF709" s="143">
        <f>IF(N709="snížená",J709,0)</f>
        <v>0</v>
      </c>
      <c r="BG709" s="143">
        <f>IF(N709="zákl. přenesená",J709,0)</f>
        <v>0</v>
      </c>
      <c r="BH709" s="143">
        <f>IF(N709="sníž. přenesená",J709,0)</f>
        <v>0</v>
      </c>
      <c r="BI709" s="143">
        <f>IF(N709="nulová",J709,0)</f>
        <v>0</v>
      </c>
      <c r="BJ709" s="18" t="s">
        <v>87</v>
      </c>
      <c r="BK709" s="143">
        <f>ROUND(I709*H709,2)</f>
        <v>0</v>
      </c>
      <c r="BL709" s="18" t="s">
        <v>318</v>
      </c>
      <c r="BM709" s="142" t="s">
        <v>828</v>
      </c>
    </row>
    <row r="710" spans="2:65" s="1" customFormat="1" ht="11.25">
      <c r="B710" s="33"/>
      <c r="D710" s="144" t="s">
        <v>145</v>
      </c>
      <c r="F710" s="145" t="s">
        <v>829</v>
      </c>
      <c r="I710" s="146"/>
      <c r="L710" s="33"/>
      <c r="M710" s="147"/>
      <c r="U710" s="54"/>
      <c r="AT710" s="18" t="s">
        <v>145</v>
      </c>
      <c r="AU710" s="18" t="s">
        <v>87</v>
      </c>
    </row>
    <row r="711" spans="2:65" s="1" customFormat="1" ht="19.5">
      <c r="B711" s="33"/>
      <c r="D711" s="149" t="s">
        <v>229</v>
      </c>
      <c r="F711" s="176" t="s">
        <v>830</v>
      </c>
      <c r="I711" s="146"/>
      <c r="L711" s="33"/>
      <c r="M711" s="147"/>
      <c r="U711" s="54"/>
      <c r="AT711" s="18" t="s">
        <v>229</v>
      </c>
      <c r="AU711" s="18" t="s">
        <v>87</v>
      </c>
    </row>
    <row r="712" spans="2:65" s="12" customFormat="1" ht="11.25">
      <c r="B712" s="148"/>
      <c r="D712" s="149" t="s">
        <v>147</v>
      </c>
      <c r="E712" s="150" t="s">
        <v>19</v>
      </c>
      <c r="F712" s="151" t="s">
        <v>293</v>
      </c>
      <c r="H712" s="150" t="s">
        <v>19</v>
      </c>
      <c r="I712" s="152"/>
      <c r="L712" s="148"/>
      <c r="M712" s="153"/>
      <c r="U712" s="154"/>
      <c r="AT712" s="150" t="s">
        <v>147</v>
      </c>
      <c r="AU712" s="150" t="s">
        <v>87</v>
      </c>
      <c r="AV712" s="12" t="s">
        <v>81</v>
      </c>
      <c r="AW712" s="12" t="s">
        <v>35</v>
      </c>
      <c r="AX712" s="12" t="s">
        <v>74</v>
      </c>
      <c r="AY712" s="150" t="s">
        <v>135</v>
      </c>
    </row>
    <row r="713" spans="2:65" s="13" customFormat="1" ht="11.25">
      <c r="B713" s="155"/>
      <c r="D713" s="149" t="s">
        <v>147</v>
      </c>
      <c r="E713" s="156" t="s">
        <v>19</v>
      </c>
      <c r="F713" s="157" t="s">
        <v>795</v>
      </c>
      <c r="H713" s="158">
        <v>206.8</v>
      </c>
      <c r="I713" s="159"/>
      <c r="L713" s="155"/>
      <c r="M713" s="160"/>
      <c r="U713" s="161"/>
      <c r="AT713" s="156" t="s">
        <v>147</v>
      </c>
      <c r="AU713" s="156" t="s">
        <v>87</v>
      </c>
      <c r="AV713" s="13" t="s">
        <v>87</v>
      </c>
      <c r="AW713" s="13" t="s">
        <v>35</v>
      </c>
      <c r="AX713" s="13" t="s">
        <v>74</v>
      </c>
      <c r="AY713" s="156" t="s">
        <v>135</v>
      </c>
    </row>
    <row r="714" spans="2:65" s="15" customFormat="1" ht="11.25">
      <c r="B714" s="169"/>
      <c r="D714" s="149" t="s">
        <v>147</v>
      </c>
      <c r="E714" s="170" t="s">
        <v>19</v>
      </c>
      <c r="F714" s="171" t="s">
        <v>162</v>
      </c>
      <c r="H714" s="172">
        <v>206.8</v>
      </c>
      <c r="I714" s="173"/>
      <c r="L714" s="169"/>
      <c r="M714" s="174"/>
      <c r="U714" s="175"/>
      <c r="AT714" s="170" t="s">
        <v>147</v>
      </c>
      <c r="AU714" s="170" t="s">
        <v>87</v>
      </c>
      <c r="AV714" s="15" t="s">
        <v>143</v>
      </c>
      <c r="AW714" s="15" t="s">
        <v>35</v>
      </c>
      <c r="AX714" s="15" t="s">
        <v>81</v>
      </c>
      <c r="AY714" s="170" t="s">
        <v>135</v>
      </c>
    </row>
    <row r="715" spans="2:65" s="1" customFormat="1" ht="24.2" customHeight="1">
      <c r="B715" s="33"/>
      <c r="C715" s="131" t="s">
        <v>831</v>
      </c>
      <c r="D715" s="131" t="s">
        <v>138</v>
      </c>
      <c r="E715" s="132" t="s">
        <v>832</v>
      </c>
      <c r="F715" s="133" t="s">
        <v>833</v>
      </c>
      <c r="G715" s="134" t="s">
        <v>141</v>
      </c>
      <c r="H715" s="135">
        <v>206.8</v>
      </c>
      <c r="I715" s="136"/>
      <c r="J715" s="137">
        <f>ROUND(I715*H715,2)</f>
        <v>0</v>
      </c>
      <c r="K715" s="133" t="s">
        <v>142</v>
      </c>
      <c r="L715" s="33"/>
      <c r="M715" s="138" t="s">
        <v>19</v>
      </c>
      <c r="N715" s="139" t="s">
        <v>46</v>
      </c>
      <c r="P715" s="140">
        <f>O715*H715</f>
        <v>0</v>
      </c>
      <c r="Q715" s="140">
        <v>5.1399999999999996E-3</v>
      </c>
      <c r="R715" s="140">
        <f>Q715*H715</f>
        <v>1.0629519999999999</v>
      </c>
      <c r="S715" s="140">
        <v>0</v>
      </c>
      <c r="T715" s="140">
        <f>S715*H715</f>
        <v>0</v>
      </c>
      <c r="U715" s="141" t="s">
        <v>19</v>
      </c>
      <c r="AR715" s="142" t="s">
        <v>318</v>
      </c>
      <c r="AT715" s="142" t="s">
        <v>138</v>
      </c>
      <c r="AU715" s="142" t="s">
        <v>87</v>
      </c>
      <c r="AY715" s="18" t="s">
        <v>135</v>
      </c>
      <c r="BE715" s="143">
        <f>IF(N715="základní",J715,0)</f>
        <v>0</v>
      </c>
      <c r="BF715" s="143">
        <f>IF(N715="snížená",J715,0)</f>
        <v>0</v>
      </c>
      <c r="BG715" s="143">
        <f>IF(N715="zákl. přenesená",J715,0)</f>
        <v>0</v>
      </c>
      <c r="BH715" s="143">
        <f>IF(N715="sníž. přenesená",J715,0)</f>
        <v>0</v>
      </c>
      <c r="BI715" s="143">
        <f>IF(N715="nulová",J715,0)</f>
        <v>0</v>
      </c>
      <c r="BJ715" s="18" t="s">
        <v>87</v>
      </c>
      <c r="BK715" s="143">
        <f>ROUND(I715*H715,2)</f>
        <v>0</v>
      </c>
      <c r="BL715" s="18" t="s">
        <v>318</v>
      </c>
      <c r="BM715" s="142" t="s">
        <v>834</v>
      </c>
    </row>
    <row r="716" spans="2:65" s="1" customFormat="1" ht="11.25">
      <c r="B716" s="33"/>
      <c r="D716" s="144" t="s">
        <v>145</v>
      </c>
      <c r="F716" s="145" t="s">
        <v>835</v>
      </c>
      <c r="I716" s="146"/>
      <c r="L716" s="33"/>
      <c r="M716" s="147"/>
      <c r="U716" s="54"/>
      <c r="AT716" s="18" t="s">
        <v>145</v>
      </c>
      <c r="AU716" s="18" t="s">
        <v>87</v>
      </c>
    </row>
    <row r="717" spans="2:65" s="12" customFormat="1" ht="11.25">
      <c r="B717" s="148"/>
      <c r="D717" s="149" t="s">
        <v>147</v>
      </c>
      <c r="E717" s="150" t="s">
        <v>19</v>
      </c>
      <c r="F717" s="151" t="s">
        <v>293</v>
      </c>
      <c r="H717" s="150" t="s">
        <v>19</v>
      </c>
      <c r="I717" s="152"/>
      <c r="L717" s="148"/>
      <c r="M717" s="153"/>
      <c r="U717" s="154"/>
      <c r="AT717" s="150" t="s">
        <v>147</v>
      </c>
      <c r="AU717" s="150" t="s">
        <v>87</v>
      </c>
      <c r="AV717" s="12" t="s">
        <v>81</v>
      </c>
      <c r="AW717" s="12" t="s">
        <v>35</v>
      </c>
      <c r="AX717" s="12" t="s">
        <v>74</v>
      </c>
      <c r="AY717" s="150" t="s">
        <v>135</v>
      </c>
    </row>
    <row r="718" spans="2:65" s="13" customFormat="1" ht="11.25">
      <c r="B718" s="155"/>
      <c r="D718" s="149" t="s">
        <v>147</v>
      </c>
      <c r="E718" s="156" t="s">
        <v>19</v>
      </c>
      <c r="F718" s="157" t="s">
        <v>795</v>
      </c>
      <c r="H718" s="158">
        <v>206.8</v>
      </c>
      <c r="I718" s="159"/>
      <c r="L718" s="155"/>
      <c r="M718" s="160"/>
      <c r="U718" s="161"/>
      <c r="AT718" s="156" t="s">
        <v>147</v>
      </c>
      <c r="AU718" s="156" t="s">
        <v>87</v>
      </c>
      <c r="AV718" s="13" t="s">
        <v>87</v>
      </c>
      <c r="AW718" s="13" t="s">
        <v>35</v>
      </c>
      <c r="AX718" s="13" t="s">
        <v>74</v>
      </c>
      <c r="AY718" s="156" t="s">
        <v>135</v>
      </c>
    </row>
    <row r="719" spans="2:65" s="15" customFormat="1" ht="11.25">
      <c r="B719" s="169"/>
      <c r="D719" s="149" t="s">
        <v>147</v>
      </c>
      <c r="E719" s="170" t="s">
        <v>19</v>
      </c>
      <c r="F719" s="171" t="s">
        <v>162</v>
      </c>
      <c r="H719" s="172">
        <v>206.8</v>
      </c>
      <c r="I719" s="173"/>
      <c r="L719" s="169"/>
      <c r="M719" s="174"/>
      <c r="U719" s="175"/>
      <c r="AT719" s="170" t="s">
        <v>147</v>
      </c>
      <c r="AU719" s="170" t="s">
        <v>87</v>
      </c>
      <c r="AV719" s="15" t="s">
        <v>143</v>
      </c>
      <c r="AW719" s="15" t="s">
        <v>35</v>
      </c>
      <c r="AX719" s="15" t="s">
        <v>81</v>
      </c>
      <c r="AY719" s="170" t="s">
        <v>135</v>
      </c>
    </row>
    <row r="720" spans="2:65" s="1" customFormat="1" ht="16.5" customHeight="1">
      <c r="B720" s="33"/>
      <c r="C720" s="131" t="s">
        <v>836</v>
      </c>
      <c r="D720" s="131" t="s">
        <v>138</v>
      </c>
      <c r="E720" s="132" t="s">
        <v>837</v>
      </c>
      <c r="F720" s="133" t="s">
        <v>838</v>
      </c>
      <c r="G720" s="134" t="s">
        <v>204</v>
      </c>
      <c r="H720" s="135">
        <v>253.44</v>
      </c>
      <c r="I720" s="136"/>
      <c r="J720" s="137">
        <f>ROUND(I720*H720,2)</f>
        <v>0</v>
      </c>
      <c r="K720" s="133" t="s">
        <v>19</v>
      </c>
      <c r="L720" s="33"/>
      <c r="M720" s="138" t="s">
        <v>19</v>
      </c>
      <c r="N720" s="139" t="s">
        <v>46</v>
      </c>
      <c r="P720" s="140">
        <f>O720*H720</f>
        <v>0</v>
      </c>
      <c r="Q720" s="140">
        <v>1.34E-3</v>
      </c>
      <c r="R720" s="140">
        <f>Q720*H720</f>
        <v>0.33960960000000001</v>
      </c>
      <c r="S720" s="140">
        <v>0</v>
      </c>
      <c r="T720" s="140">
        <f>S720*H720</f>
        <v>0</v>
      </c>
      <c r="U720" s="141" t="s">
        <v>19</v>
      </c>
      <c r="AR720" s="142" t="s">
        <v>318</v>
      </c>
      <c r="AT720" s="142" t="s">
        <v>138</v>
      </c>
      <c r="AU720" s="142" t="s">
        <v>87</v>
      </c>
      <c r="AY720" s="18" t="s">
        <v>135</v>
      </c>
      <c r="BE720" s="143">
        <f>IF(N720="základní",J720,0)</f>
        <v>0</v>
      </c>
      <c r="BF720" s="143">
        <f>IF(N720="snížená",J720,0)</f>
        <v>0</v>
      </c>
      <c r="BG720" s="143">
        <f>IF(N720="zákl. přenesená",J720,0)</f>
        <v>0</v>
      </c>
      <c r="BH720" s="143">
        <f>IF(N720="sníž. přenesená",J720,0)</f>
        <v>0</v>
      </c>
      <c r="BI720" s="143">
        <f>IF(N720="nulová",J720,0)</f>
        <v>0</v>
      </c>
      <c r="BJ720" s="18" t="s">
        <v>87</v>
      </c>
      <c r="BK720" s="143">
        <f>ROUND(I720*H720,2)</f>
        <v>0</v>
      </c>
      <c r="BL720" s="18" t="s">
        <v>318</v>
      </c>
      <c r="BM720" s="142" t="s">
        <v>839</v>
      </c>
    </row>
    <row r="721" spans="2:65" s="12" customFormat="1" ht="11.25">
      <c r="B721" s="148"/>
      <c r="D721" s="149" t="s">
        <v>147</v>
      </c>
      <c r="E721" s="150" t="s">
        <v>19</v>
      </c>
      <c r="F721" s="151" t="s">
        <v>840</v>
      </c>
      <c r="H721" s="150" t="s">
        <v>19</v>
      </c>
      <c r="I721" s="152"/>
      <c r="L721" s="148"/>
      <c r="M721" s="153"/>
      <c r="U721" s="154"/>
      <c r="AT721" s="150" t="s">
        <v>147</v>
      </c>
      <c r="AU721" s="150" t="s">
        <v>87</v>
      </c>
      <c r="AV721" s="12" t="s">
        <v>81</v>
      </c>
      <c r="AW721" s="12" t="s">
        <v>35</v>
      </c>
      <c r="AX721" s="12" t="s">
        <v>74</v>
      </c>
      <c r="AY721" s="150" t="s">
        <v>135</v>
      </c>
    </row>
    <row r="722" spans="2:65" s="13" customFormat="1" ht="11.25">
      <c r="B722" s="155"/>
      <c r="D722" s="149" t="s">
        <v>147</v>
      </c>
      <c r="E722" s="156" t="s">
        <v>19</v>
      </c>
      <c r="F722" s="157" t="s">
        <v>841</v>
      </c>
      <c r="H722" s="158">
        <v>253.44</v>
      </c>
      <c r="I722" s="159"/>
      <c r="L722" s="155"/>
      <c r="M722" s="160"/>
      <c r="U722" s="161"/>
      <c r="AT722" s="156" t="s">
        <v>147</v>
      </c>
      <c r="AU722" s="156" t="s">
        <v>87</v>
      </c>
      <c r="AV722" s="13" t="s">
        <v>87</v>
      </c>
      <c r="AW722" s="13" t="s">
        <v>35</v>
      </c>
      <c r="AX722" s="13" t="s">
        <v>74</v>
      </c>
      <c r="AY722" s="156" t="s">
        <v>135</v>
      </c>
    </row>
    <row r="723" spans="2:65" s="15" customFormat="1" ht="11.25">
      <c r="B723" s="169"/>
      <c r="D723" s="149" t="s">
        <v>147</v>
      </c>
      <c r="E723" s="170" t="s">
        <v>19</v>
      </c>
      <c r="F723" s="171" t="s">
        <v>162</v>
      </c>
      <c r="H723" s="172">
        <v>253.44</v>
      </c>
      <c r="I723" s="173"/>
      <c r="L723" s="169"/>
      <c r="M723" s="174"/>
      <c r="U723" s="175"/>
      <c r="AT723" s="170" t="s">
        <v>147</v>
      </c>
      <c r="AU723" s="170" t="s">
        <v>87</v>
      </c>
      <c r="AV723" s="15" t="s">
        <v>143</v>
      </c>
      <c r="AW723" s="15" t="s">
        <v>35</v>
      </c>
      <c r="AX723" s="15" t="s">
        <v>81</v>
      </c>
      <c r="AY723" s="170" t="s">
        <v>135</v>
      </c>
    </row>
    <row r="724" spans="2:65" s="1" customFormat="1" ht="24.2" customHeight="1">
      <c r="B724" s="33"/>
      <c r="C724" s="131" t="s">
        <v>842</v>
      </c>
      <c r="D724" s="131" t="s">
        <v>138</v>
      </c>
      <c r="E724" s="132" t="s">
        <v>843</v>
      </c>
      <c r="F724" s="133" t="s">
        <v>844</v>
      </c>
      <c r="G724" s="134" t="s">
        <v>701</v>
      </c>
      <c r="H724" s="187"/>
      <c r="I724" s="136"/>
      <c r="J724" s="137">
        <f>ROUND(I724*H724,2)</f>
        <v>0</v>
      </c>
      <c r="K724" s="133" t="s">
        <v>142</v>
      </c>
      <c r="L724" s="33"/>
      <c r="M724" s="138" t="s">
        <v>19</v>
      </c>
      <c r="N724" s="139" t="s">
        <v>46</v>
      </c>
      <c r="P724" s="140">
        <f>O724*H724</f>
        <v>0</v>
      </c>
      <c r="Q724" s="140">
        <v>0</v>
      </c>
      <c r="R724" s="140">
        <f>Q724*H724</f>
        <v>0</v>
      </c>
      <c r="S724" s="140">
        <v>0</v>
      </c>
      <c r="T724" s="140">
        <f>S724*H724</f>
        <v>0</v>
      </c>
      <c r="U724" s="141" t="s">
        <v>19</v>
      </c>
      <c r="AR724" s="142" t="s">
        <v>318</v>
      </c>
      <c r="AT724" s="142" t="s">
        <v>138</v>
      </c>
      <c r="AU724" s="142" t="s">
        <v>87</v>
      </c>
      <c r="AY724" s="18" t="s">
        <v>135</v>
      </c>
      <c r="BE724" s="143">
        <f>IF(N724="základní",J724,0)</f>
        <v>0</v>
      </c>
      <c r="BF724" s="143">
        <f>IF(N724="snížená",J724,0)</f>
        <v>0</v>
      </c>
      <c r="BG724" s="143">
        <f>IF(N724="zákl. přenesená",J724,0)</f>
        <v>0</v>
      </c>
      <c r="BH724" s="143">
        <f>IF(N724="sníž. přenesená",J724,0)</f>
        <v>0</v>
      </c>
      <c r="BI724" s="143">
        <f>IF(N724="nulová",J724,0)</f>
        <v>0</v>
      </c>
      <c r="BJ724" s="18" t="s">
        <v>87</v>
      </c>
      <c r="BK724" s="143">
        <f>ROUND(I724*H724,2)</f>
        <v>0</v>
      </c>
      <c r="BL724" s="18" t="s">
        <v>318</v>
      </c>
      <c r="BM724" s="142" t="s">
        <v>845</v>
      </c>
    </row>
    <row r="725" spans="2:65" s="1" customFormat="1" ht="11.25">
      <c r="B725" s="33"/>
      <c r="D725" s="144" t="s">
        <v>145</v>
      </c>
      <c r="F725" s="145" t="s">
        <v>846</v>
      </c>
      <c r="I725" s="146"/>
      <c r="L725" s="33"/>
      <c r="M725" s="147"/>
      <c r="U725" s="54"/>
      <c r="AT725" s="18" t="s">
        <v>145</v>
      </c>
      <c r="AU725" s="18" t="s">
        <v>87</v>
      </c>
    </row>
    <row r="726" spans="2:65" s="11" customFormat="1" ht="22.9" customHeight="1">
      <c r="B726" s="119"/>
      <c r="D726" s="120" t="s">
        <v>73</v>
      </c>
      <c r="E726" s="129" t="s">
        <v>847</v>
      </c>
      <c r="F726" s="129" t="s">
        <v>848</v>
      </c>
      <c r="I726" s="122"/>
      <c r="J726" s="130">
        <f>BK726</f>
        <v>0</v>
      </c>
      <c r="L726" s="119"/>
      <c r="M726" s="124"/>
      <c r="P726" s="125">
        <f>SUM(P727:P733)</f>
        <v>0</v>
      </c>
      <c r="R726" s="125">
        <f>SUM(R727:R733)</f>
        <v>9.3288000000000017E-3</v>
      </c>
      <c r="T726" s="125">
        <f>SUM(T727:T733)</f>
        <v>0</v>
      </c>
      <c r="U726" s="126"/>
      <c r="AR726" s="120" t="s">
        <v>87</v>
      </c>
      <c r="AT726" s="127" t="s">
        <v>73</v>
      </c>
      <c r="AU726" s="127" t="s">
        <v>81</v>
      </c>
      <c r="AY726" s="120" t="s">
        <v>135</v>
      </c>
      <c r="BK726" s="128">
        <f>SUM(BK727:BK733)</f>
        <v>0</v>
      </c>
    </row>
    <row r="727" spans="2:65" s="1" customFormat="1" ht="16.5" customHeight="1">
      <c r="B727" s="33"/>
      <c r="C727" s="131" t="s">
        <v>849</v>
      </c>
      <c r="D727" s="131" t="s">
        <v>138</v>
      </c>
      <c r="E727" s="132" t="s">
        <v>850</v>
      </c>
      <c r="F727" s="133" t="s">
        <v>851</v>
      </c>
      <c r="G727" s="134" t="s">
        <v>141</v>
      </c>
      <c r="H727" s="135">
        <v>20.28</v>
      </c>
      <c r="I727" s="136"/>
      <c r="J727" s="137">
        <f>ROUND(I727*H727,2)</f>
        <v>0</v>
      </c>
      <c r="K727" s="133" t="s">
        <v>142</v>
      </c>
      <c r="L727" s="33"/>
      <c r="M727" s="138" t="s">
        <v>19</v>
      </c>
      <c r="N727" s="139" t="s">
        <v>46</v>
      </c>
      <c r="P727" s="140">
        <f>O727*H727</f>
        <v>0</v>
      </c>
      <c r="Q727" s="140">
        <v>2.0000000000000001E-4</v>
      </c>
      <c r="R727" s="140">
        <f>Q727*H727</f>
        <v>4.0560000000000006E-3</v>
      </c>
      <c r="S727" s="140">
        <v>0</v>
      </c>
      <c r="T727" s="140">
        <f>S727*H727</f>
        <v>0</v>
      </c>
      <c r="U727" s="141" t="s">
        <v>19</v>
      </c>
      <c r="AR727" s="142" t="s">
        <v>318</v>
      </c>
      <c r="AT727" s="142" t="s">
        <v>138</v>
      </c>
      <c r="AU727" s="142" t="s">
        <v>87</v>
      </c>
      <c r="AY727" s="18" t="s">
        <v>135</v>
      </c>
      <c r="BE727" s="143">
        <f>IF(N727="základní",J727,0)</f>
        <v>0</v>
      </c>
      <c r="BF727" s="143">
        <f>IF(N727="snížená",J727,0)</f>
        <v>0</v>
      </c>
      <c r="BG727" s="143">
        <f>IF(N727="zákl. přenesená",J727,0)</f>
        <v>0</v>
      </c>
      <c r="BH727" s="143">
        <f>IF(N727="sníž. přenesená",J727,0)</f>
        <v>0</v>
      </c>
      <c r="BI727" s="143">
        <f>IF(N727="nulová",J727,0)</f>
        <v>0</v>
      </c>
      <c r="BJ727" s="18" t="s">
        <v>87</v>
      </c>
      <c r="BK727" s="143">
        <f>ROUND(I727*H727,2)</f>
        <v>0</v>
      </c>
      <c r="BL727" s="18" t="s">
        <v>318</v>
      </c>
      <c r="BM727" s="142" t="s">
        <v>852</v>
      </c>
    </row>
    <row r="728" spans="2:65" s="1" customFormat="1" ht="11.25">
      <c r="B728" s="33"/>
      <c r="D728" s="144" t="s">
        <v>145</v>
      </c>
      <c r="F728" s="145" t="s">
        <v>853</v>
      </c>
      <c r="I728" s="146"/>
      <c r="L728" s="33"/>
      <c r="M728" s="147"/>
      <c r="U728" s="54"/>
      <c r="AT728" s="18" t="s">
        <v>145</v>
      </c>
      <c r="AU728" s="18" t="s">
        <v>87</v>
      </c>
    </row>
    <row r="729" spans="2:65" s="12" customFormat="1" ht="11.25">
      <c r="B729" s="148"/>
      <c r="D729" s="149" t="s">
        <v>147</v>
      </c>
      <c r="E729" s="150" t="s">
        <v>19</v>
      </c>
      <c r="F729" s="151" t="s">
        <v>207</v>
      </c>
      <c r="H729" s="150" t="s">
        <v>19</v>
      </c>
      <c r="I729" s="152"/>
      <c r="L729" s="148"/>
      <c r="M729" s="153"/>
      <c r="U729" s="154"/>
      <c r="AT729" s="150" t="s">
        <v>147</v>
      </c>
      <c r="AU729" s="150" t="s">
        <v>87</v>
      </c>
      <c r="AV729" s="12" t="s">
        <v>81</v>
      </c>
      <c r="AW729" s="12" t="s">
        <v>35</v>
      </c>
      <c r="AX729" s="12" t="s">
        <v>74</v>
      </c>
      <c r="AY729" s="150" t="s">
        <v>135</v>
      </c>
    </row>
    <row r="730" spans="2:65" s="13" customFormat="1" ht="11.25">
      <c r="B730" s="155"/>
      <c r="D730" s="149" t="s">
        <v>147</v>
      </c>
      <c r="E730" s="156" t="s">
        <v>19</v>
      </c>
      <c r="F730" s="157" t="s">
        <v>854</v>
      </c>
      <c r="H730" s="158">
        <v>20.28</v>
      </c>
      <c r="I730" s="159"/>
      <c r="L730" s="155"/>
      <c r="M730" s="160"/>
      <c r="U730" s="161"/>
      <c r="AT730" s="156" t="s">
        <v>147</v>
      </c>
      <c r="AU730" s="156" t="s">
        <v>87</v>
      </c>
      <c r="AV730" s="13" t="s">
        <v>87</v>
      </c>
      <c r="AW730" s="13" t="s">
        <v>35</v>
      </c>
      <c r="AX730" s="13" t="s">
        <v>74</v>
      </c>
      <c r="AY730" s="156" t="s">
        <v>135</v>
      </c>
    </row>
    <row r="731" spans="2:65" s="15" customFormat="1" ht="11.25">
      <c r="B731" s="169"/>
      <c r="D731" s="149" t="s">
        <v>147</v>
      </c>
      <c r="E731" s="170" t="s">
        <v>19</v>
      </c>
      <c r="F731" s="171" t="s">
        <v>162</v>
      </c>
      <c r="H731" s="172">
        <v>20.28</v>
      </c>
      <c r="I731" s="173"/>
      <c r="L731" s="169"/>
      <c r="M731" s="174"/>
      <c r="U731" s="175"/>
      <c r="AT731" s="170" t="s">
        <v>147</v>
      </c>
      <c r="AU731" s="170" t="s">
        <v>87</v>
      </c>
      <c r="AV731" s="15" t="s">
        <v>143</v>
      </c>
      <c r="AW731" s="15" t="s">
        <v>35</v>
      </c>
      <c r="AX731" s="15" t="s">
        <v>81</v>
      </c>
      <c r="AY731" s="170" t="s">
        <v>135</v>
      </c>
    </row>
    <row r="732" spans="2:65" s="1" customFormat="1" ht="24.2" customHeight="1">
      <c r="B732" s="33"/>
      <c r="C732" s="131" t="s">
        <v>855</v>
      </c>
      <c r="D732" s="131" t="s">
        <v>138</v>
      </c>
      <c r="E732" s="132" t="s">
        <v>856</v>
      </c>
      <c r="F732" s="133" t="s">
        <v>857</v>
      </c>
      <c r="G732" s="134" t="s">
        <v>141</v>
      </c>
      <c r="H732" s="135">
        <v>20.28</v>
      </c>
      <c r="I732" s="136"/>
      <c r="J732" s="137">
        <f>ROUND(I732*H732,2)</f>
        <v>0</v>
      </c>
      <c r="K732" s="133" t="s">
        <v>142</v>
      </c>
      <c r="L732" s="33"/>
      <c r="M732" s="138" t="s">
        <v>19</v>
      </c>
      <c r="N732" s="139" t="s">
        <v>46</v>
      </c>
      <c r="P732" s="140">
        <f>O732*H732</f>
        <v>0</v>
      </c>
      <c r="Q732" s="140">
        <v>2.5999999999999998E-4</v>
      </c>
      <c r="R732" s="140">
        <f>Q732*H732</f>
        <v>5.2728000000000002E-3</v>
      </c>
      <c r="S732" s="140">
        <v>0</v>
      </c>
      <c r="T732" s="140">
        <f>S732*H732</f>
        <v>0</v>
      </c>
      <c r="U732" s="141" t="s">
        <v>19</v>
      </c>
      <c r="AR732" s="142" t="s">
        <v>318</v>
      </c>
      <c r="AT732" s="142" t="s">
        <v>138</v>
      </c>
      <c r="AU732" s="142" t="s">
        <v>87</v>
      </c>
      <c r="AY732" s="18" t="s">
        <v>135</v>
      </c>
      <c r="BE732" s="143">
        <f>IF(N732="základní",J732,0)</f>
        <v>0</v>
      </c>
      <c r="BF732" s="143">
        <f>IF(N732="snížená",J732,0)</f>
        <v>0</v>
      </c>
      <c r="BG732" s="143">
        <f>IF(N732="zákl. přenesená",J732,0)</f>
        <v>0</v>
      </c>
      <c r="BH732" s="143">
        <f>IF(N732="sníž. přenesená",J732,0)</f>
        <v>0</v>
      </c>
      <c r="BI732" s="143">
        <f>IF(N732="nulová",J732,0)</f>
        <v>0</v>
      </c>
      <c r="BJ732" s="18" t="s">
        <v>87</v>
      </c>
      <c r="BK732" s="143">
        <f>ROUND(I732*H732,2)</f>
        <v>0</v>
      </c>
      <c r="BL732" s="18" t="s">
        <v>318</v>
      </c>
      <c r="BM732" s="142" t="s">
        <v>858</v>
      </c>
    </row>
    <row r="733" spans="2:65" s="1" customFormat="1" ht="11.25">
      <c r="B733" s="33"/>
      <c r="D733" s="144" t="s">
        <v>145</v>
      </c>
      <c r="F733" s="145" t="s">
        <v>859</v>
      </c>
      <c r="I733" s="146"/>
      <c r="L733" s="33"/>
      <c r="M733" s="188"/>
      <c r="N733" s="189"/>
      <c r="O733" s="189"/>
      <c r="P733" s="189"/>
      <c r="Q733" s="189"/>
      <c r="R733" s="189"/>
      <c r="S733" s="189"/>
      <c r="T733" s="189"/>
      <c r="U733" s="190"/>
      <c r="AT733" s="18" t="s">
        <v>145</v>
      </c>
      <c r="AU733" s="18" t="s">
        <v>87</v>
      </c>
    </row>
    <row r="734" spans="2:65" s="1" customFormat="1" ht="6.95" customHeight="1">
      <c r="B734" s="42"/>
      <c r="C734" s="43"/>
      <c r="D734" s="43"/>
      <c r="E734" s="43"/>
      <c r="F734" s="43"/>
      <c r="G734" s="43"/>
      <c r="H734" s="43"/>
      <c r="I734" s="43"/>
      <c r="J734" s="43"/>
      <c r="K734" s="43"/>
      <c r="L734" s="33"/>
    </row>
  </sheetData>
  <sheetProtection algorithmName="SHA-512" hashValue="OqgwrDkEJrcrBr0JbnWuiq77Bkpj5n+0obB9rcqxe0PwRwCsEnXDCx8TM4KIDY5aH2M/OYmWeCSSVPJzFIHYHQ==" saltValue="zMtVrqvTUgOEq0NcxwFkVYNrWHB8yxz1ja7Vwt4N+MchMTNtDEMCImbMqO449DbZ9KVMg8fAg6tv3E4JGsE+JQ==" spinCount="100000" sheet="1" objects="1" scenarios="1" formatColumns="0" formatRows="0" autoFilter="0"/>
  <autoFilter ref="C95:K733" xr:uid="{00000000-0009-0000-0000-000001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0" r:id="rId1" xr:uid="{00000000-0004-0000-0100-000000000000}"/>
    <hyperlink ref="F117" r:id="rId2" xr:uid="{00000000-0004-0000-0100-000001000000}"/>
    <hyperlink ref="F162" r:id="rId3" xr:uid="{00000000-0004-0000-0100-000002000000}"/>
    <hyperlink ref="F170" r:id="rId4" xr:uid="{00000000-0004-0000-0100-000003000000}"/>
    <hyperlink ref="F172" r:id="rId5" xr:uid="{00000000-0004-0000-0100-000004000000}"/>
    <hyperlink ref="F179" r:id="rId6" xr:uid="{00000000-0004-0000-0100-000005000000}"/>
    <hyperlink ref="F184" r:id="rId7" xr:uid="{00000000-0004-0000-0100-000006000000}"/>
    <hyperlink ref="F188" r:id="rId8" xr:uid="{00000000-0004-0000-0100-000007000000}"/>
    <hyperlink ref="F198" r:id="rId9" xr:uid="{00000000-0004-0000-0100-000008000000}"/>
    <hyperlink ref="F205" r:id="rId10" xr:uid="{00000000-0004-0000-0100-000009000000}"/>
    <hyperlink ref="F207" r:id="rId11" xr:uid="{00000000-0004-0000-0100-00000A000000}"/>
    <hyperlink ref="F231" r:id="rId12" xr:uid="{00000000-0004-0000-0100-00000B000000}"/>
    <hyperlink ref="F243" r:id="rId13" xr:uid="{00000000-0004-0000-0100-00000C000000}"/>
    <hyperlink ref="F272" r:id="rId14" xr:uid="{00000000-0004-0000-0100-00000D000000}"/>
    <hyperlink ref="F371" r:id="rId15" xr:uid="{00000000-0004-0000-0100-00000E000000}"/>
    <hyperlink ref="F373" r:id="rId16" xr:uid="{00000000-0004-0000-0100-00000F000000}"/>
    <hyperlink ref="F377" r:id="rId17" xr:uid="{00000000-0004-0000-0100-000010000000}"/>
    <hyperlink ref="F393" r:id="rId18" xr:uid="{00000000-0004-0000-0100-000011000000}"/>
    <hyperlink ref="F398" r:id="rId19" xr:uid="{00000000-0004-0000-0100-000012000000}"/>
    <hyperlink ref="F400" r:id="rId20" xr:uid="{00000000-0004-0000-0100-000013000000}"/>
    <hyperlink ref="F411" r:id="rId21" xr:uid="{00000000-0004-0000-0100-000014000000}"/>
    <hyperlink ref="F416" r:id="rId22" xr:uid="{00000000-0004-0000-0100-000015000000}"/>
    <hyperlink ref="F421" r:id="rId23" xr:uid="{00000000-0004-0000-0100-000016000000}"/>
    <hyperlink ref="F424" r:id="rId24" xr:uid="{00000000-0004-0000-0100-000017000000}"/>
    <hyperlink ref="F426" r:id="rId25" xr:uid="{00000000-0004-0000-0100-000018000000}"/>
    <hyperlink ref="F428" r:id="rId26" xr:uid="{00000000-0004-0000-0100-000019000000}"/>
    <hyperlink ref="F430" r:id="rId27" xr:uid="{00000000-0004-0000-0100-00001A000000}"/>
    <hyperlink ref="F435" r:id="rId28" xr:uid="{00000000-0004-0000-0100-00001B000000}"/>
    <hyperlink ref="F441" r:id="rId29" xr:uid="{00000000-0004-0000-0100-00001C000000}"/>
    <hyperlink ref="F447" r:id="rId30" xr:uid="{00000000-0004-0000-0100-00001D000000}"/>
    <hyperlink ref="F454" r:id="rId31" xr:uid="{00000000-0004-0000-0100-00001E000000}"/>
    <hyperlink ref="F459" r:id="rId32" xr:uid="{00000000-0004-0000-0100-00001F000000}"/>
    <hyperlink ref="F464" r:id="rId33" xr:uid="{00000000-0004-0000-0100-000020000000}"/>
    <hyperlink ref="F510" r:id="rId34" xr:uid="{00000000-0004-0000-0100-000021000000}"/>
    <hyperlink ref="F514" r:id="rId35" xr:uid="{00000000-0004-0000-0100-000022000000}"/>
    <hyperlink ref="F527" r:id="rId36" xr:uid="{00000000-0004-0000-0100-000023000000}"/>
    <hyperlink ref="F533" r:id="rId37" xr:uid="{00000000-0004-0000-0100-000024000000}"/>
    <hyperlink ref="F535" r:id="rId38" xr:uid="{00000000-0004-0000-0100-000025000000}"/>
    <hyperlink ref="F537" r:id="rId39" xr:uid="{00000000-0004-0000-0100-000026000000}"/>
    <hyperlink ref="F542" r:id="rId40" xr:uid="{00000000-0004-0000-0100-000027000000}"/>
    <hyperlink ref="F544" r:id="rId41" xr:uid="{00000000-0004-0000-0100-000028000000}"/>
    <hyperlink ref="F546" r:id="rId42" xr:uid="{00000000-0004-0000-0100-000029000000}"/>
    <hyperlink ref="F553" r:id="rId43" xr:uid="{00000000-0004-0000-0100-00002A000000}"/>
    <hyperlink ref="F571" r:id="rId44" xr:uid="{00000000-0004-0000-0100-00002B000000}"/>
    <hyperlink ref="F586" r:id="rId45" xr:uid="{00000000-0004-0000-0100-00002C000000}"/>
    <hyperlink ref="F608" r:id="rId46" xr:uid="{00000000-0004-0000-0100-00002D000000}"/>
    <hyperlink ref="F613" r:id="rId47" xr:uid="{00000000-0004-0000-0100-00002E000000}"/>
    <hyperlink ref="F616" r:id="rId48" xr:uid="{00000000-0004-0000-0100-00002F000000}"/>
    <hyperlink ref="F622" r:id="rId49" xr:uid="{00000000-0004-0000-0100-000030000000}"/>
    <hyperlink ref="F631" r:id="rId50" xr:uid="{00000000-0004-0000-0100-000031000000}"/>
    <hyperlink ref="F657" r:id="rId51" xr:uid="{00000000-0004-0000-0100-000032000000}"/>
    <hyperlink ref="F683" r:id="rId52" xr:uid="{00000000-0004-0000-0100-000033000000}"/>
    <hyperlink ref="F686" r:id="rId53" xr:uid="{00000000-0004-0000-0100-000034000000}"/>
    <hyperlink ref="F691" r:id="rId54" xr:uid="{00000000-0004-0000-0100-000035000000}"/>
    <hyperlink ref="F696" r:id="rId55" xr:uid="{00000000-0004-0000-0100-000036000000}"/>
    <hyperlink ref="F706" r:id="rId56" xr:uid="{00000000-0004-0000-0100-000037000000}"/>
    <hyperlink ref="F708" r:id="rId57" xr:uid="{00000000-0004-0000-0100-000038000000}"/>
    <hyperlink ref="F710" r:id="rId58" xr:uid="{00000000-0004-0000-0100-000039000000}"/>
    <hyperlink ref="F716" r:id="rId59" xr:uid="{00000000-0004-0000-0100-00003A000000}"/>
    <hyperlink ref="F725" r:id="rId60" xr:uid="{00000000-0004-0000-0100-00003B000000}"/>
    <hyperlink ref="F728" r:id="rId61" xr:uid="{00000000-0004-0000-0100-00003C000000}"/>
    <hyperlink ref="F733" r:id="rId62" xr:uid="{00000000-0004-0000-0100-00003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57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8" t="s">
        <v>91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99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0" t="str">
        <f>'Rekapitulace stavby'!K6</f>
        <v>BD Severní I 2914/2 - snížení energetické náročnosti budovy</v>
      </c>
      <c r="F7" s="321"/>
      <c r="G7" s="321"/>
      <c r="H7" s="321"/>
      <c r="L7" s="21"/>
    </row>
    <row r="8" spans="2:46" ht="12" customHeight="1">
      <c r="B8" s="21"/>
      <c r="D8" s="28" t="s">
        <v>100</v>
      </c>
      <c r="L8" s="21"/>
    </row>
    <row r="9" spans="2:46" s="1" customFormat="1" ht="16.5" customHeight="1">
      <c r="B9" s="33"/>
      <c r="E9" s="320" t="s">
        <v>101</v>
      </c>
      <c r="F9" s="322"/>
      <c r="G9" s="322"/>
      <c r="H9" s="322"/>
      <c r="L9" s="33"/>
    </row>
    <row r="10" spans="2:46" s="1" customFormat="1" ht="12" customHeight="1">
      <c r="B10" s="33"/>
      <c r="D10" s="28" t="s">
        <v>102</v>
      </c>
      <c r="L10" s="33"/>
    </row>
    <row r="11" spans="2:46" s="1" customFormat="1" ht="16.5" customHeight="1">
      <c r="B11" s="33"/>
      <c r="E11" s="279" t="s">
        <v>860</v>
      </c>
      <c r="F11" s="322"/>
      <c r="G11" s="322"/>
      <c r="H11" s="322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18. 3. 2024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>
      <c r="B17" s="33"/>
      <c r="E17" s="26" t="s">
        <v>28</v>
      </c>
      <c r="I17" s="28" t="s">
        <v>29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23" t="str">
        <f>'Rekapitulace stavby'!E14</f>
        <v>Vyplň údaj</v>
      </c>
      <c r="F20" s="304"/>
      <c r="G20" s="304"/>
      <c r="H20" s="304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26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29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36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38</v>
      </c>
      <c r="L28" s="33"/>
    </row>
    <row r="29" spans="2:12" s="7" customFormat="1" ht="47.25" customHeight="1">
      <c r="B29" s="92"/>
      <c r="E29" s="309" t="s">
        <v>39</v>
      </c>
      <c r="F29" s="309"/>
      <c r="G29" s="309"/>
      <c r="H29" s="309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40</v>
      </c>
      <c r="J32" s="64">
        <f>ROUND(J102,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42</v>
      </c>
      <c r="I34" s="36" t="s">
        <v>41</v>
      </c>
      <c r="J34" s="36" t="s">
        <v>43</v>
      </c>
      <c r="L34" s="33"/>
    </row>
    <row r="35" spans="2:12" s="1" customFormat="1" ht="14.45" customHeight="1">
      <c r="B35" s="33"/>
      <c r="D35" s="53" t="s">
        <v>44</v>
      </c>
      <c r="E35" s="28" t="s">
        <v>45</v>
      </c>
      <c r="F35" s="84">
        <f>ROUND((SUM(BE102:BE571)),  2)</f>
        <v>0</v>
      </c>
      <c r="I35" s="94">
        <v>0.21</v>
      </c>
      <c r="J35" s="84">
        <f>ROUND(((SUM(BE102:BE571))*I35),  2)</f>
        <v>0</v>
      </c>
      <c r="L35" s="33"/>
    </row>
    <row r="36" spans="2:12" s="1" customFormat="1" ht="14.45" customHeight="1">
      <c r="B36" s="33"/>
      <c r="E36" s="28" t="s">
        <v>46</v>
      </c>
      <c r="F36" s="84">
        <f>ROUND((SUM(BF102:BF571)),  2)</f>
        <v>0</v>
      </c>
      <c r="I36" s="94">
        <v>0.12</v>
      </c>
      <c r="J36" s="84">
        <f>ROUND(((SUM(BF102:BF571))*I36),  2)</f>
        <v>0</v>
      </c>
      <c r="L36" s="33"/>
    </row>
    <row r="37" spans="2:12" s="1" customFormat="1" ht="14.45" hidden="1" customHeight="1">
      <c r="B37" s="33"/>
      <c r="E37" s="28" t="s">
        <v>47</v>
      </c>
      <c r="F37" s="84">
        <f>ROUND((SUM(BG102:BG571)),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48</v>
      </c>
      <c r="F38" s="84">
        <f>ROUND((SUM(BH102:BH571)),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49</v>
      </c>
      <c r="F39" s="84">
        <f>ROUND((SUM(BI102:BI571)),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50</v>
      </c>
      <c r="E41" s="55"/>
      <c r="F41" s="55"/>
      <c r="G41" s="97" t="s">
        <v>51</v>
      </c>
      <c r="H41" s="98" t="s">
        <v>52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104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20" t="str">
        <f>E7</f>
        <v>BD Severní I 2914/2 - snížení energetické náročnosti budovy</v>
      </c>
      <c r="F50" s="321"/>
      <c r="G50" s="321"/>
      <c r="H50" s="321"/>
      <c r="L50" s="33"/>
    </row>
    <row r="51" spans="2:47" ht="12" customHeight="1">
      <c r="B51" s="21"/>
      <c r="C51" s="28" t="s">
        <v>100</v>
      </c>
      <c r="L51" s="21"/>
    </row>
    <row r="52" spans="2:47" s="1" customFormat="1" ht="16.5" customHeight="1">
      <c r="B52" s="33"/>
      <c r="E52" s="320" t="s">
        <v>101</v>
      </c>
      <c r="F52" s="322"/>
      <c r="G52" s="322"/>
      <c r="H52" s="322"/>
      <c r="L52" s="33"/>
    </row>
    <row r="53" spans="2:47" s="1" customFormat="1" ht="12" customHeight="1">
      <c r="B53" s="33"/>
      <c r="C53" s="28" t="s">
        <v>102</v>
      </c>
      <c r="L53" s="33"/>
    </row>
    <row r="54" spans="2:47" s="1" customFormat="1" ht="16.5" customHeight="1">
      <c r="B54" s="33"/>
      <c r="E54" s="279" t="str">
        <f>E11</f>
        <v>SO 01 B - Zateplení střechy</v>
      </c>
      <c r="F54" s="322"/>
      <c r="G54" s="322"/>
      <c r="H54" s="32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k.ú. Záběhlice, č.par. 3049/8, 3049/45</v>
      </c>
      <c r="I56" s="28" t="s">
        <v>23</v>
      </c>
      <c r="J56" s="50" t="str">
        <f>IF(J14="","",J14)</f>
        <v>18. 3. 2024</v>
      </c>
      <c r="L56" s="33"/>
    </row>
    <row r="57" spans="2:47" s="1" customFormat="1" ht="6.95" customHeight="1">
      <c r="B57" s="33"/>
      <c r="L57" s="33"/>
    </row>
    <row r="58" spans="2:47" s="1" customFormat="1" ht="25.7" customHeight="1">
      <c r="B58" s="33"/>
      <c r="C58" s="28" t="s">
        <v>25</v>
      </c>
      <c r="F58" s="26" t="str">
        <f>E17</f>
        <v>MČ Praha 4</v>
      </c>
      <c r="I58" s="28" t="s">
        <v>32</v>
      </c>
      <c r="J58" s="31" t="str">
        <f>E23</f>
        <v>Architektonická kancelář Křivka s.r.o.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36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105</v>
      </c>
      <c r="D61" s="95"/>
      <c r="E61" s="95"/>
      <c r="F61" s="95"/>
      <c r="G61" s="95"/>
      <c r="H61" s="95"/>
      <c r="I61" s="95"/>
      <c r="J61" s="102" t="s">
        <v>106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72</v>
      </c>
      <c r="J63" s="64">
        <f>J102</f>
        <v>0</v>
      </c>
      <c r="L63" s="33"/>
      <c r="AU63" s="18" t="s">
        <v>107</v>
      </c>
    </row>
    <row r="64" spans="2:47" s="8" customFormat="1" ht="24.95" customHeight="1">
      <c r="B64" s="104"/>
      <c r="D64" s="105" t="s">
        <v>108</v>
      </c>
      <c r="E64" s="106"/>
      <c r="F64" s="106"/>
      <c r="G64" s="106"/>
      <c r="H64" s="106"/>
      <c r="I64" s="106"/>
      <c r="J64" s="107">
        <f>J103</f>
        <v>0</v>
      </c>
      <c r="L64" s="104"/>
    </row>
    <row r="65" spans="2:12" s="9" customFormat="1" ht="19.899999999999999" customHeight="1">
      <c r="B65" s="108"/>
      <c r="D65" s="109" t="s">
        <v>861</v>
      </c>
      <c r="E65" s="110"/>
      <c r="F65" s="110"/>
      <c r="G65" s="110"/>
      <c r="H65" s="110"/>
      <c r="I65" s="110"/>
      <c r="J65" s="111">
        <f>J104</f>
        <v>0</v>
      </c>
      <c r="L65" s="108"/>
    </row>
    <row r="66" spans="2:12" s="9" customFormat="1" ht="19.899999999999999" customHeight="1">
      <c r="B66" s="108"/>
      <c r="D66" s="109" t="s">
        <v>862</v>
      </c>
      <c r="E66" s="110"/>
      <c r="F66" s="110"/>
      <c r="G66" s="110"/>
      <c r="H66" s="110"/>
      <c r="I66" s="110"/>
      <c r="J66" s="111">
        <f>J110</f>
        <v>0</v>
      </c>
      <c r="L66" s="108"/>
    </row>
    <row r="67" spans="2:12" s="9" customFormat="1" ht="19.899999999999999" customHeight="1">
      <c r="B67" s="108"/>
      <c r="D67" s="109" t="s">
        <v>109</v>
      </c>
      <c r="E67" s="110"/>
      <c r="F67" s="110"/>
      <c r="G67" s="110"/>
      <c r="H67" s="110"/>
      <c r="I67" s="110"/>
      <c r="J67" s="111">
        <f>J129</f>
        <v>0</v>
      </c>
      <c r="L67" s="108"/>
    </row>
    <row r="68" spans="2:12" s="9" customFormat="1" ht="19.899999999999999" customHeight="1">
      <c r="B68" s="108"/>
      <c r="D68" s="109" t="s">
        <v>110</v>
      </c>
      <c r="E68" s="110"/>
      <c r="F68" s="110"/>
      <c r="G68" s="110"/>
      <c r="H68" s="110"/>
      <c r="I68" s="110"/>
      <c r="J68" s="111">
        <f>J170</f>
        <v>0</v>
      </c>
      <c r="L68" s="108"/>
    </row>
    <row r="69" spans="2:12" s="9" customFormat="1" ht="19.899999999999999" customHeight="1">
      <c r="B69" s="108"/>
      <c r="D69" s="109" t="s">
        <v>111</v>
      </c>
      <c r="E69" s="110"/>
      <c r="F69" s="110"/>
      <c r="G69" s="110"/>
      <c r="H69" s="110"/>
      <c r="I69" s="110"/>
      <c r="J69" s="111">
        <f>J241</f>
        <v>0</v>
      </c>
      <c r="L69" s="108"/>
    </row>
    <row r="70" spans="2:12" s="9" customFormat="1" ht="19.899999999999999" customHeight="1">
      <c r="B70" s="108"/>
      <c r="D70" s="109" t="s">
        <v>112</v>
      </c>
      <c r="E70" s="110"/>
      <c r="F70" s="110"/>
      <c r="G70" s="110"/>
      <c r="H70" s="110"/>
      <c r="I70" s="110"/>
      <c r="J70" s="111">
        <f>J265</f>
        <v>0</v>
      </c>
      <c r="L70" s="108"/>
    </row>
    <row r="71" spans="2:12" s="8" customFormat="1" ht="24.95" customHeight="1">
      <c r="B71" s="104"/>
      <c r="D71" s="105" t="s">
        <v>113</v>
      </c>
      <c r="E71" s="106"/>
      <c r="F71" s="106"/>
      <c r="G71" s="106"/>
      <c r="H71" s="106"/>
      <c r="I71" s="106"/>
      <c r="J71" s="107">
        <f>J268</f>
        <v>0</v>
      </c>
      <c r="L71" s="104"/>
    </row>
    <row r="72" spans="2:12" s="9" customFormat="1" ht="19.899999999999999" customHeight="1">
      <c r="B72" s="108"/>
      <c r="D72" s="109" t="s">
        <v>863</v>
      </c>
      <c r="E72" s="110"/>
      <c r="F72" s="110"/>
      <c r="G72" s="110"/>
      <c r="H72" s="110"/>
      <c r="I72" s="110"/>
      <c r="J72" s="111">
        <f>J269</f>
        <v>0</v>
      </c>
      <c r="L72" s="108"/>
    </row>
    <row r="73" spans="2:12" s="9" customFormat="1" ht="19.899999999999999" customHeight="1">
      <c r="B73" s="108"/>
      <c r="D73" s="109" t="s">
        <v>864</v>
      </c>
      <c r="E73" s="110"/>
      <c r="F73" s="110"/>
      <c r="G73" s="110"/>
      <c r="H73" s="110"/>
      <c r="I73" s="110"/>
      <c r="J73" s="111">
        <f>J401</f>
        <v>0</v>
      </c>
      <c r="L73" s="108"/>
    </row>
    <row r="74" spans="2:12" s="9" customFormat="1" ht="19.899999999999999" customHeight="1">
      <c r="B74" s="108"/>
      <c r="D74" s="109" t="s">
        <v>865</v>
      </c>
      <c r="E74" s="110"/>
      <c r="F74" s="110"/>
      <c r="G74" s="110"/>
      <c r="H74" s="110"/>
      <c r="I74" s="110"/>
      <c r="J74" s="111">
        <f>J437</f>
        <v>0</v>
      </c>
      <c r="L74" s="108"/>
    </row>
    <row r="75" spans="2:12" s="9" customFormat="1" ht="19.899999999999999" customHeight="1">
      <c r="B75" s="108"/>
      <c r="D75" s="109" t="s">
        <v>114</v>
      </c>
      <c r="E75" s="110"/>
      <c r="F75" s="110"/>
      <c r="G75" s="110"/>
      <c r="H75" s="110"/>
      <c r="I75" s="110"/>
      <c r="J75" s="111">
        <f>J452</f>
        <v>0</v>
      </c>
      <c r="L75" s="108"/>
    </row>
    <row r="76" spans="2:12" s="9" customFormat="1" ht="19.899999999999999" customHeight="1">
      <c r="B76" s="108"/>
      <c r="D76" s="109" t="s">
        <v>866</v>
      </c>
      <c r="E76" s="110"/>
      <c r="F76" s="110"/>
      <c r="G76" s="110"/>
      <c r="H76" s="110"/>
      <c r="I76" s="110"/>
      <c r="J76" s="111">
        <f>J480</f>
        <v>0</v>
      </c>
      <c r="L76" s="108"/>
    </row>
    <row r="77" spans="2:12" s="9" customFormat="1" ht="19.899999999999999" customHeight="1">
      <c r="B77" s="108"/>
      <c r="D77" s="109" t="s">
        <v>115</v>
      </c>
      <c r="E77" s="110"/>
      <c r="F77" s="110"/>
      <c r="G77" s="110"/>
      <c r="H77" s="110"/>
      <c r="I77" s="110"/>
      <c r="J77" s="111">
        <f>J487</f>
        <v>0</v>
      </c>
      <c r="L77" s="108"/>
    </row>
    <row r="78" spans="2:12" s="9" customFormat="1" ht="19.899999999999999" customHeight="1">
      <c r="B78" s="108"/>
      <c r="D78" s="109" t="s">
        <v>116</v>
      </c>
      <c r="E78" s="110"/>
      <c r="F78" s="110"/>
      <c r="G78" s="110"/>
      <c r="H78" s="110"/>
      <c r="I78" s="110"/>
      <c r="J78" s="111">
        <f>J510</f>
        <v>0</v>
      </c>
      <c r="L78" s="108"/>
    </row>
    <row r="79" spans="2:12" s="9" customFormat="1" ht="19.899999999999999" customHeight="1">
      <c r="B79" s="108"/>
      <c r="D79" s="109" t="s">
        <v>867</v>
      </c>
      <c r="E79" s="110"/>
      <c r="F79" s="110"/>
      <c r="G79" s="110"/>
      <c r="H79" s="110"/>
      <c r="I79" s="110"/>
      <c r="J79" s="111">
        <f>J562</f>
        <v>0</v>
      </c>
      <c r="L79" s="108"/>
    </row>
    <row r="80" spans="2:12" s="9" customFormat="1" ht="19.899999999999999" customHeight="1">
      <c r="B80" s="108"/>
      <c r="D80" s="109" t="s">
        <v>118</v>
      </c>
      <c r="E80" s="110"/>
      <c r="F80" s="110"/>
      <c r="G80" s="110"/>
      <c r="H80" s="110"/>
      <c r="I80" s="110"/>
      <c r="J80" s="111">
        <f>J564</f>
        <v>0</v>
      </c>
      <c r="L80" s="108"/>
    </row>
    <row r="81" spans="2:12" s="1" customFormat="1" ht="21.75" customHeight="1">
      <c r="B81" s="33"/>
      <c r="L81" s="33"/>
    </row>
    <row r="82" spans="2:12" s="1" customFormat="1" ht="6.95" customHeight="1"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33"/>
    </row>
    <row r="86" spans="2:12" s="1" customFormat="1" ht="6.95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33"/>
    </row>
    <row r="87" spans="2:12" s="1" customFormat="1" ht="24.95" customHeight="1">
      <c r="B87" s="33"/>
      <c r="C87" s="22" t="s">
        <v>119</v>
      </c>
      <c r="L87" s="33"/>
    </row>
    <row r="88" spans="2:12" s="1" customFormat="1" ht="6.95" customHeight="1">
      <c r="B88" s="33"/>
      <c r="L88" s="33"/>
    </row>
    <row r="89" spans="2:12" s="1" customFormat="1" ht="12" customHeight="1">
      <c r="B89" s="33"/>
      <c r="C89" s="28" t="s">
        <v>16</v>
      </c>
      <c r="L89" s="33"/>
    </row>
    <row r="90" spans="2:12" s="1" customFormat="1" ht="16.5" customHeight="1">
      <c r="B90" s="33"/>
      <c r="E90" s="320" t="str">
        <f>E7</f>
        <v>BD Severní I 2914/2 - snížení energetické náročnosti budovy</v>
      </c>
      <c r="F90" s="321"/>
      <c r="G90" s="321"/>
      <c r="H90" s="321"/>
      <c r="L90" s="33"/>
    </row>
    <row r="91" spans="2:12" ht="12" customHeight="1">
      <c r="B91" s="21"/>
      <c r="C91" s="28" t="s">
        <v>100</v>
      </c>
      <c r="L91" s="21"/>
    </row>
    <row r="92" spans="2:12" s="1" customFormat="1" ht="16.5" customHeight="1">
      <c r="B92" s="33"/>
      <c r="E92" s="320" t="s">
        <v>101</v>
      </c>
      <c r="F92" s="322"/>
      <c r="G92" s="322"/>
      <c r="H92" s="322"/>
      <c r="L92" s="33"/>
    </row>
    <row r="93" spans="2:12" s="1" customFormat="1" ht="12" customHeight="1">
      <c r="B93" s="33"/>
      <c r="C93" s="28" t="s">
        <v>102</v>
      </c>
      <c r="L93" s="33"/>
    </row>
    <row r="94" spans="2:12" s="1" customFormat="1" ht="16.5" customHeight="1">
      <c r="B94" s="33"/>
      <c r="E94" s="279" t="str">
        <f>E11</f>
        <v>SO 01 B - Zateplení střechy</v>
      </c>
      <c r="F94" s="322"/>
      <c r="G94" s="322"/>
      <c r="H94" s="322"/>
      <c r="L94" s="33"/>
    </row>
    <row r="95" spans="2:12" s="1" customFormat="1" ht="6.95" customHeight="1">
      <c r="B95" s="33"/>
      <c r="L95" s="33"/>
    </row>
    <row r="96" spans="2:12" s="1" customFormat="1" ht="12" customHeight="1">
      <c r="B96" s="33"/>
      <c r="C96" s="28" t="s">
        <v>21</v>
      </c>
      <c r="F96" s="26" t="str">
        <f>F14</f>
        <v>k.ú. Záběhlice, č.par. 3049/8, 3049/45</v>
      </c>
      <c r="I96" s="28" t="s">
        <v>23</v>
      </c>
      <c r="J96" s="50" t="str">
        <f>IF(J14="","",J14)</f>
        <v>18. 3. 2024</v>
      </c>
      <c r="L96" s="33"/>
    </row>
    <row r="97" spans="2:65" s="1" customFormat="1" ht="6.95" customHeight="1">
      <c r="B97" s="33"/>
      <c r="L97" s="33"/>
    </row>
    <row r="98" spans="2:65" s="1" customFormat="1" ht="25.7" customHeight="1">
      <c r="B98" s="33"/>
      <c r="C98" s="28" t="s">
        <v>25</v>
      </c>
      <c r="F98" s="26" t="str">
        <f>E17</f>
        <v>MČ Praha 4</v>
      </c>
      <c r="I98" s="28" t="s">
        <v>32</v>
      </c>
      <c r="J98" s="31" t="str">
        <f>E23</f>
        <v>Architektonická kancelář Křivka s.r.o.</v>
      </c>
      <c r="L98" s="33"/>
    </row>
    <row r="99" spans="2:65" s="1" customFormat="1" ht="15.2" customHeight="1">
      <c r="B99" s="33"/>
      <c r="C99" s="28" t="s">
        <v>30</v>
      </c>
      <c r="F99" s="26" t="str">
        <f>IF(E20="","",E20)</f>
        <v>Vyplň údaj</v>
      </c>
      <c r="I99" s="28" t="s">
        <v>36</v>
      </c>
      <c r="J99" s="31" t="str">
        <f>E26</f>
        <v xml:space="preserve"> </v>
      </c>
      <c r="L99" s="33"/>
    </row>
    <row r="100" spans="2:65" s="1" customFormat="1" ht="10.35" customHeight="1">
      <c r="B100" s="33"/>
      <c r="L100" s="33"/>
    </row>
    <row r="101" spans="2:65" s="10" customFormat="1" ht="29.25" customHeight="1">
      <c r="B101" s="112"/>
      <c r="C101" s="113" t="s">
        <v>120</v>
      </c>
      <c r="D101" s="114" t="s">
        <v>59</v>
      </c>
      <c r="E101" s="114" t="s">
        <v>55</v>
      </c>
      <c r="F101" s="114" t="s">
        <v>56</v>
      </c>
      <c r="G101" s="114" t="s">
        <v>121</v>
      </c>
      <c r="H101" s="114" t="s">
        <v>122</v>
      </c>
      <c r="I101" s="114" t="s">
        <v>123</v>
      </c>
      <c r="J101" s="114" t="s">
        <v>106</v>
      </c>
      <c r="K101" s="115" t="s">
        <v>124</v>
      </c>
      <c r="L101" s="112"/>
      <c r="M101" s="57" t="s">
        <v>19</v>
      </c>
      <c r="N101" s="58" t="s">
        <v>44</v>
      </c>
      <c r="O101" s="58" t="s">
        <v>125</v>
      </c>
      <c r="P101" s="58" t="s">
        <v>126</v>
      </c>
      <c r="Q101" s="58" t="s">
        <v>127</v>
      </c>
      <c r="R101" s="58" t="s">
        <v>128</v>
      </c>
      <c r="S101" s="58" t="s">
        <v>129</v>
      </c>
      <c r="T101" s="58" t="s">
        <v>130</v>
      </c>
      <c r="U101" s="59" t="s">
        <v>131</v>
      </c>
    </row>
    <row r="102" spans="2:65" s="1" customFormat="1" ht="22.9" customHeight="1">
      <c r="B102" s="33"/>
      <c r="C102" s="62" t="s">
        <v>132</v>
      </c>
      <c r="J102" s="116">
        <f>BK102</f>
        <v>0</v>
      </c>
      <c r="L102" s="33"/>
      <c r="M102" s="60"/>
      <c r="N102" s="51"/>
      <c r="O102" s="51"/>
      <c r="P102" s="117">
        <f>P103+P268</f>
        <v>0</v>
      </c>
      <c r="Q102" s="51"/>
      <c r="R102" s="117">
        <f>R103+R268</f>
        <v>18.501260949999995</v>
      </c>
      <c r="S102" s="51"/>
      <c r="T102" s="117">
        <f>T103+T268</f>
        <v>158.99530100000001</v>
      </c>
      <c r="U102" s="52"/>
      <c r="AT102" s="18" t="s">
        <v>73</v>
      </c>
      <c r="AU102" s="18" t="s">
        <v>107</v>
      </c>
      <c r="BK102" s="118">
        <f>BK103+BK268</f>
        <v>0</v>
      </c>
    </row>
    <row r="103" spans="2:65" s="11" customFormat="1" ht="25.9" customHeight="1">
      <c r="B103" s="119"/>
      <c r="D103" s="120" t="s">
        <v>73</v>
      </c>
      <c r="E103" s="121" t="s">
        <v>133</v>
      </c>
      <c r="F103" s="121" t="s">
        <v>134</v>
      </c>
      <c r="I103" s="122"/>
      <c r="J103" s="123">
        <f>BK103</f>
        <v>0</v>
      </c>
      <c r="L103" s="119"/>
      <c r="M103" s="124"/>
      <c r="P103" s="125">
        <f>P104+P110+P129+P170+P241+P265</f>
        <v>0</v>
      </c>
      <c r="R103" s="125">
        <f>R104+R110+R129+R170+R241+R265</f>
        <v>4.6652638799999995</v>
      </c>
      <c r="T103" s="125">
        <f>T104+T110+T129+T170+T241+T265</f>
        <v>145.04421500000001</v>
      </c>
      <c r="U103" s="126"/>
      <c r="AR103" s="120" t="s">
        <v>81</v>
      </c>
      <c r="AT103" s="127" t="s">
        <v>73</v>
      </c>
      <c r="AU103" s="127" t="s">
        <v>74</v>
      </c>
      <c r="AY103" s="120" t="s">
        <v>135</v>
      </c>
      <c r="BK103" s="128">
        <f>BK104+BK110+BK129+BK170+BK241+BK265</f>
        <v>0</v>
      </c>
    </row>
    <row r="104" spans="2:65" s="11" customFormat="1" ht="22.9" customHeight="1">
      <c r="B104" s="119"/>
      <c r="D104" s="120" t="s">
        <v>73</v>
      </c>
      <c r="E104" s="129" t="s">
        <v>81</v>
      </c>
      <c r="F104" s="129" t="s">
        <v>868</v>
      </c>
      <c r="I104" s="122"/>
      <c r="J104" s="130">
        <f>BK104</f>
        <v>0</v>
      </c>
      <c r="L104" s="119"/>
      <c r="M104" s="124"/>
      <c r="P104" s="125">
        <f>SUM(P105:P109)</f>
        <v>0</v>
      </c>
      <c r="R104" s="125">
        <f>SUM(R105:R109)</f>
        <v>0</v>
      </c>
      <c r="T104" s="125">
        <f>SUM(T105:T109)</f>
        <v>0.57374999999999998</v>
      </c>
      <c r="U104" s="126"/>
      <c r="AR104" s="120" t="s">
        <v>81</v>
      </c>
      <c r="AT104" s="127" t="s">
        <v>73</v>
      </c>
      <c r="AU104" s="127" t="s">
        <v>81</v>
      </c>
      <c r="AY104" s="120" t="s">
        <v>135</v>
      </c>
      <c r="BK104" s="128">
        <f>SUM(BK105:BK109)</f>
        <v>0</v>
      </c>
    </row>
    <row r="105" spans="2:65" s="1" customFormat="1" ht="37.9" customHeight="1">
      <c r="B105" s="33"/>
      <c r="C105" s="131" t="s">
        <v>81</v>
      </c>
      <c r="D105" s="131" t="s">
        <v>138</v>
      </c>
      <c r="E105" s="132" t="s">
        <v>869</v>
      </c>
      <c r="F105" s="133" t="s">
        <v>870</v>
      </c>
      <c r="G105" s="134" t="s">
        <v>141</v>
      </c>
      <c r="H105" s="135">
        <v>2.25</v>
      </c>
      <c r="I105" s="136"/>
      <c r="J105" s="137">
        <f>ROUND(I105*H105,2)</f>
        <v>0</v>
      </c>
      <c r="K105" s="133" t="s">
        <v>142</v>
      </c>
      <c r="L105" s="33"/>
      <c r="M105" s="138" t="s">
        <v>19</v>
      </c>
      <c r="N105" s="139" t="s">
        <v>46</v>
      </c>
      <c r="P105" s="140">
        <f>O105*H105</f>
        <v>0</v>
      </c>
      <c r="Q105" s="140">
        <v>0</v>
      </c>
      <c r="R105" s="140">
        <f>Q105*H105</f>
        <v>0</v>
      </c>
      <c r="S105" s="140">
        <v>0.255</v>
      </c>
      <c r="T105" s="140">
        <f>S105*H105</f>
        <v>0.57374999999999998</v>
      </c>
      <c r="U105" s="141" t="s">
        <v>19</v>
      </c>
      <c r="AR105" s="142" t="s">
        <v>143</v>
      </c>
      <c r="AT105" s="142" t="s">
        <v>138</v>
      </c>
      <c r="AU105" s="142" t="s">
        <v>87</v>
      </c>
      <c r="AY105" s="18" t="s">
        <v>135</v>
      </c>
      <c r="BE105" s="143">
        <f>IF(N105="základní",J105,0)</f>
        <v>0</v>
      </c>
      <c r="BF105" s="143">
        <f>IF(N105="snížená",J105,0)</f>
        <v>0</v>
      </c>
      <c r="BG105" s="143">
        <f>IF(N105="zákl. přenesená",J105,0)</f>
        <v>0</v>
      </c>
      <c r="BH105" s="143">
        <f>IF(N105="sníž. přenesená",J105,0)</f>
        <v>0</v>
      </c>
      <c r="BI105" s="143">
        <f>IF(N105="nulová",J105,0)</f>
        <v>0</v>
      </c>
      <c r="BJ105" s="18" t="s">
        <v>87</v>
      </c>
      <c r="BK105" s="143">
        <f>ROUND(I105*H105,2)</f>
        <v>0</v>
      </c>
      <c r="BL105" s="18" t="s">
        <v>143</v>
      </c>
      <c r="BM105" s="142" t="s">
        <v>871</v>
      </c>
    </row>
    <row r="106" spans="2:65" s="1" customFormat="1" ht="11.25">
      <c r="B106" s="33"/>
      <c r="D106" s="144" t="s">
        <v>145</v>
      </c>
      <c r="F106" s="145" t="s">
        <v>872</v>
      </c>
      <c r="I106" s="146"/>
      <c r="L106" s="33"/>
      <c r="M106" s="147"/>
      <c r="U106" s="54"/>
      <c r="AT106" s="18" t="s">
        <v>145</v>
      </c>
      <c r="AU106" s="18" t="s">
        <v>87</v>
      </c>
    </row>
    <row r="107" spans="2:65" s="12" customFormat="1" ht="11.25">
      <c r="B107" s="148"/>
      <c r="D107" s="149" t="s">
        <v>147</v>
      </c>
      <c r="E107" s="150" t="s">
        <v>19</v>
      </c>
      <c r="F107" s="151" t="s">
        <v>873</v>
      </c>
      <c r="H107" s="150" t="s">
        <v>19</v>
      </c>
      <c r="I107" s="152"/>
      <c r="L107" s="148"/>
      <c r="M107" s="153"/>
      <c r="U107" s="154"/>
      <c r="AT107" s="150" t="s">
        <v>147</v>
      </c>
      <c r="AU107" s="150" t="s">
        <v>87</v>
      </c>
      <c r="AV107" s="12" t="s">
        <v>81</v>
      </c>
      <c r="AW107" s="12" t="s">
        <v>35</v>
      </c>
      <c r="AX107" s="12" t="s">
        <v>74</v>
      </c>
      <c r="AY107" s="150" t="s">
        <v>135</v>
      </c>
    </row>
    <row r="108" spans="2:65" s="13" customFormat="1" ht="11.25">
      <c r="B108" s="155"/>
      <c r="D108" s="149" t="s">
        <v>147</v>
      </c>
      <c r="E108" s="156" t="s">
        <v>19</v>
      </c>
      <c r="F108" s="157" t="s">
        <v>874</v>
      </c>
      <c r="H108" s="158">
        <v>2.25</v>
      </c>
      <c r="I108" s="159"/>
      <c r="L108" s="155"/>
      <c r="M108" s="160"/>
      <c r="U108" s="161"/>
      <c r="AT108" s="156" t="s">
        <v>147</v>
      </c>
      <c r="AU108" s="156" t="s">
        <v>87</v>
      </c>
      <c r="AV108" s="13" t="s">
        <v>87</v>
      </c>
      <c r="AW108" s="13" t="s">
        <v>35</v>
      </c>
      <c r="AX108" s="13" t="s">
        <v>74</v>
      </c>
      <c r="AY108" s="156" t="s">
        <v>135</v>
      </c>
    </row>
    <row r="109" spans="2:65" s="15" customFormat="1" ht="11.25">
      <c r="B109" s="169"/>
      <c r="D109" s="149" t="s">
        <v>147</v>
      </c>
      <c r="E109" s="170" t="s">
        <v>19</v>
      </c>
      <c r="F109" s="171" t="s">
        <v>162</v>
      </c>
      <c r="H109" s="172">
        <v>2.25</v>
      </c>
      <c r="I109" s="173"/>
      <c r="L109" s="169"/>
      <c r="M109" s="174"/>
      <c r="U109" s="175"/>
      <c r="AT109" s="170" t="s">
        <v>147</v>
      </c>
      <c r="AU109" s="170" t="s">
        <v>87</v>
      </c>
      <c r="AV109" s="15" t="s">
        <v>143</v>
      </c>
      <c r="AW109" s="15" t="s">
        <v>35</v>
      </c>
      <c r="AX109" s="15" t="s">
        <v>81</v>
      </c>
      <c r="AY109" s="170" t="s">
        <v>135</v>
      </c>
    </row>
    <row r="110" spans="2:65" s="11" customFormat="1" ht="22.9" customHeight="1">
      <c r="B110" s="119"/>
      <c r="D110" s="120" t="s">
        <v>73</v>
      </c>
      <c r="E110" s="129" t="s">
        <v>143</v>
      </c>
      <c r="F110" s="129" t="s">
        <v>875</v>
      </c>
      <c r="I110" s="122"/>
      <c r="J110" s="130">
        <f>BK110</f>
        <v>0</v>
      </c>
      <c r="L110" s="119"/>
      <c r="M110" s="124"/>
      <c r="P110" s="125">
        <f>SUM(P111:P128)</f>
        <v>0</v>
      </c>
      <c r="R110" s="125">
        <f>SUM(R111:R128)</f>
        <v>3.4046366799999994</v>
      </c>
      <c r="T110" s="125">
        <f>SUM(T111:T128)</f>
        <v>0</v>
      </c>
      <c r="U110" s="126"/>
      <c r="AR110" s="120" t="s">
        <v>81</v>
      </c>
      <c r="AT110" s="127" t="s">
        <v>73</v>
      </c>
      <c r="AU110" s="127" t="s">
        <v>81</v>
      </c>
      <c r="AY110" s="120" t="s">
        <v>135</v>
      </c>
      <c r="BK110" s="128">
        <f>SUM(BK111:BK128)</f>
        <v>0</v>
      </c>
    </row>
    <row r="111" spans="2:65" s="1" customFormat="1" ht="16.5" customHeight="1">
      <c r="B111" s="33"/>
      <c r="C111" s="131" t="s">
        <v>87</v>
      </c>
      <c r="D111" s="131" t="s">
        <v>138</v>
      </c>
      <c r="E111" s="132" t="s">
        <v>876</v>
      </c>
      <c r="F111" s="133" t="s">
        <v>877</v>
      </c>
      <c r="G111" s="134" t="s">
        <v>344</v>
      </c>
      <c r="H111" s="135">
        <v>0.95599999999999996</v>
      </c>
      <c r="I111" s="136"/>
      <c r="J111" s="137">
        <f>ROUND(I111*H111,2)</f>
        <v>0</v>
      </c>
      <c r="K111" s="133" t="s">
        <v>142</v>
      </c>
      <c r="L111" s="33"/>
      <c r="M111" s="138" t="s">
        <v>19</v>
      </c>
      <c r="N111" s="139" t="s">
        <v>46</v>
      </c>
      <c r="P111" s="140">
        <f>O111*H111</f>
        <v>0</v>
      </c>
      <c r="Q111" s="140">
        <v>2.5019800000000001</v>
      </c>
      <c r="R111" s="140">
        <f>Q111*H111</f>
        <v>2.3918928799999999</v>
      </c>
      <c r="S111" s="140">
        <v>0</v>
      </c>
      <c r="T111" s="140">
        <f>S111*H111</f>
        <v>0</v>
      </c>
      <c r="U111" s="141" t="s">
        <v>19</v>
      </c>
      <c r="AR111" s="142" t="s">
        <v>143</v>
      </c>
      <c r="AT111" s="142" t="s">
        <v>138</v>
      </c>
      <c r="AU111" s="142" t="s">
        <v>87</v>
      </c>
      <c r="AY111" s="18" t="s">
        <v>135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8" t="s">
        <v>87</v>
      </c>
      <c r="BK111" s="143">
        <f>ROUND(I111*H111,2)</f>
        <v>0</v>
      </c>
      <c r="BL111" s="18" t="s">
        <v>143</v>
      </c>
      <c r="BM111" s="142" t="s">
        <v>878</v>
      </c>
    </row>
    <row r="112" spans="2:65" s="1" customFormat="1" ht="11.25">
      <c r="B112" s="33"/>
      <c r="D112" s="144" t="s">
        <v>145</v>
      </c>
      <c r="F112" s="145" t="s">
        <v>879</v>
      </c>
      <c r="I112" s="146"/>
      <c r="L112" s="33"/>
      <c r="M112" s="147"/>
      <c r="U112" s="54"/>
      <c r="AT112" s="18" t="s">
        <v>145</v>
      </c>
      <c r="AU112" s="18" t="s">
        <v>87</v>
      </c>
    </row>
    <row r="113" spans="2:65" s="12" customFormat="1" ht="11.25">
      <c r="B113" s="148"/>
      <c r="D113" s="149" t="s">
        <v>147</v>
      </c>
      <c r="E113" s="150" t="s">
        <v>19</v>
      </c>
      <c r="F113" s="151" t="s">
        <v>880</v>
      </c>
      <c r="H113" s="150" t="s">
        <v>19</v>
      </c>
      <c r="I113" s="152"/>
      <c r="L113" s="148"/>
      <c r="M113" s="153"/>
      <c r="U113" s="154"/>
      <c r="AT113" s="150" t="s">
        <v>147</v>
      </c>
      <c r="AU113" s="150" t="s">
        <v>87</v>
      </c>
      <c r="AV113" s="12" t="s">
        <v>81</v>
      </c>
      <c r="AW113" s="12" t="s">
        <v>35</v>
      </c>
      <c r="AX113" s="12" t="s">
        <v>74</v>
      </c>
      <c r="AY113" s="150" t="s">
        <v>135</v>
      </c>
    </row>
    <row r="114" spans="2:65" s="13" customFormat="1" ht="11.25">
      <c r="B114" s="155"/>
      <c r="D114" s="149" t="s">
        <v>147</v>
      </c>
      <c r="E114" s="156" t="s">
        <v>19</v>
      </c>
      <c r="F114" s="157" t="s">
        <v>881</v>
      </c>
      <c r="H114" s="158">
        <v>0.95599999999999996</v>
      </c>
      <c r="I114" s="159"/>
      <c r="L114" s="155"/>
      <c r="M114" s="160"/>
      <c r="U114" s="161"/>
      <c r="AT114" s="156" t="s">
        <v>147</v>
      </c>
      <c r="AU114" s="156" t="s">
        <v>87</v>
      </c>
      <c r="AV114" s="13" t="s">
        <v>87</v>
      </c>
      <c r="AW114" s="13" t="s">
        <v>35</v>
      </c>
      <c r="AX114" s="13" t="s">
        <v>74</v>
      </c>
      <c r="AY114" s="156" t="s">
        <v>135</v>
      </c>
    </row>
    <row r="115" spans="2:65" s="15" customFormat="1" ht="11.25">
      <c r="B115" s="169"/>
      <c r="D115" s="149" t="s">
        <v>147</v>
      </c>
      <c r="E115" s="170" t="s">
        <v>19</v>
      </c>
      <c r="F115" s="171" t="s">
        <v>162</v>
      </c>
      <c r="H115" s="172">
        <v>0.95599999999999996</v>
      </c>
      <c r="I115" s="173"/>
      <c r="L115" s="169"/>
      <c r="M115" s="174"/>
      <c r="U115" s="175"/>
      <c r="AT115" s="170" t="s">
        <v>147</v>
      </c>
      <c r="AU115" s="170" t="s">
        <v>87</v>
      </c>
      <c r="AV115" s="15" t="s">
        <v>143</v>
      </c>
      <c r="AW115" s="15" t="s">
        <v>35</v>
      </c>
      <c r="AX115" s="15" t="s">
        <v>81</v>
      </c>
      <c r="AY115" s="170" t="s">
        <v>135</v>
      </c>
    </row>
    <row r="116" spans="2:65" s="1" customFormat="1" ht="16.5" customHeight="1">
      <c r="B116" s="33"/>
      <c r="C116" s="131" t="s">
        <v>155</v>
      </c>
      <c r="D116" s="131" t="s">
        <v>138</v>
      </c>
      <c r="E116" s="132" t="s">
        <v>882</v>
      </c>
      <c r="F116" s="133" t="s">
        <v>883</v>
      </c>
      <c r="G116" s="134" t="s">
        <v>141</v>
      </c>
      <c r="H116" s="135">
        <v>18.655000000000001</v>
      </c>
      <c r="I116" s="136"/>
      <c r="J116" s="137">
        <f>ROUND(I116*H116,2)</f>
        <v>0</v>
      </c>
      <c r="K116" s="133" t="s">
        <v>142</v>
      </c>
      <c r="L116" s="33"/>
      <c r="M116" s="138" t="s">
        <v>19</v>
      </c>
      <c r="N116" s="139" t="s">
        <v>46</v>
      </c>
      <c r="P116" s="140">
        <f>O116*H116</f>
        <v>0</v>
      </c>
      <c r="Q116" s="140">
        <v>5.7600000000000004E-3</v>
      </c>
      <c r="R116" s="140">
        <f>Q116*H116</f>
        <v>0.10745280000000001</v>
      </c>
      <c r="S116" s="140">
        <v>0</v>
      </c>
      <c r="T116" s="140">
        <f>S116*H116</f>
        <v>0</v>
      </c>
      <c r="U116" s="141" t="s">
        <v>19</v>
      </c>
      <c r="AR116" s="142" t="s">
        <v>143</v>
      </c>
      <c r="AT116" s="142" t="s">
        <v>138</v>
      </c>
      <c r="AU116" s="142" t="s">
        <v>87</v>
      </c>
      <c r="AY116" s="18" t="s">
        <v>135</v>
      </c>
      <c r="BE116" s="143">
        <f>IF(N116="základní",J116,0)</f>
        <v>0</v>
      </c>
      <c r="BF116" s="143">
        <f>IF(N116="snížená",J116,0)</f>
        <v>0</v>
      </c>
      <c r="BG116" s="143">
        <f>IF(N116="zákl. přenesená",J116,0)</f>
        <v>0</v>
      </c>
      <c r="BH116" s="143">
        <f>IF(N116="sníž. přenesená",J116,0)</f>
        <v>0</v>
      </c>
      <c r="BI116" s="143">
        <f>IF(N116="nulová",J116,0)</f>
        <v>0</v>
      </c>
      <c r="BJ116" s="18" t="s">
        <v>87</v>
      </c>
      <c r="BK116" s="143">
        <f>ROUND(I116*H116,2)</f>
        <v>0</v>
      </c>
      <c r="BL116" s="18" t="s">
        <v>143</v>
      </c>
      <c r="BM116" s="142" t="s">
        <v>884</v>
      </c>
    </row>
    <row r="117" spans="2:65" s="1" customFormat="1" ht="11.25">
      <c r="B117" s="33"/>
      <c r="D117" s="144" t="s">
        <v>145</v>
      </c>
      <c r="F117" s="145" t="s">
        <v>885</v>
      </c>
      <c r="I117" s="146"/>
      <c r="L117" s="33"/>
      <c r="M117" s="147"/>
      <c r="U117" s="54"/>
      <c r="AT117" s="18" t="s">
        <v>145</v>
      </c>
      <c r="AU117" s="18" t="s">
        <v>87</v>
      </c>
    </row>
    <row r="118" spans="2:65" s="12" customFormat="1" ht="11.25">
      <c r="B118" s="148"/>
      <c r="D118" s="149" t="s">
        <v>147</v>
      </c>
      <c r="E118" s="150" t="s">
        <v>19</v>
      </c>
      <c r="F118" s="151" t="s">
        <v>880</v>
      </c>
      <c r="H118" s="150" t="s">
        <v>19</v>
      </c>
      <c r="I118" s="152"/>
      <c r="L118" s="148"/>
      <c r="M118" s="153"/>
      <c r="U118" s="154"/>
      <c r="AT118" s="150" t="s">
        <v>147</v>
      </c>
      <c r="AU118" s="150" t="s">
        <v>87</v>
      </c>
      <c r="AV118" s="12" t="s">
        <v>81</v>
      </c>
      <c r="AW118" s="12" t="s">
        <v>35</v>
      </c>
      <c r="AX118" s="12" t="s">
        <v>74</v>
      </c>
      <c r="AY118" s="150" t="s">
        <v>135</v>
      </c>
    </row>
    <row r="119" spans="2:65" s="13" customFormat="1" ht="11.25">
      <c r="B119" s="155"/>
      <c r="D119" s="149" t="s">
        <v>147</v>
      </c>
      <c r="E119" s="156" t="s">
        <v>19</v>
      </c>
      <c r="F119" s="157" t="s">
        <v>886</v>
      </c>
      <c r="H119" s="158">
        <v>18.655000000000001</v>
      </c>
      <c r="I119" s="159"/>
      <c r="L119" s="155"/>
      <c r="M119" s="160"/>
      <c r="U119" s="161"/>
      <c r="AT119" s="156" t="s">
        <v>147</v>
      </c>
      <c r="AU119" s="156" t="s">
        <v>87</v>
      </c>
      <c r="AV119" s="13" t="s">
        <v>87</v>
      </c>
      <c r="AW119" s="13" t="s">
        <v>35</v>
      </c>
      <c r="AX119" s="13" t="s">
        <v>74</v>
      </c>
      <c r="AY119" s="156" t="s">
        <v>135</v>
      </c>
    </row>
    <row r="120" spans="2:65" s="15" customFormat="1" ht="11.25">
      <c r="B120" s="169"/>
      <c r="D120" s="149" t="s">
        <v>147</v>
      </c>
      <c r="E120" s="170" t="s">
        <v>19</v>
      </c>
      <c r="F120" s="171" t="s">
        <v>162</v>
      </c>
      <c r="H120" s="172">
        <v>18.655000000000001</v>
      </c>
      <c r="I120" s="173"/>
      <c r="L120" s="169"/>
      <c r="M120" s="174"/>
      <c r="U120" s="175"/>
      <c r="AT120" s="170" t="s">
        <v>147</v>
      </c>
      <c r="AU120" s="170" t="s">
        <v>87</v>
      </c>
      <c r="AV120" s="15" t="s">
        <v>143</v>
      </c>
      <c r="AW120" s="15" t="s">
        <v>35</v>
      </c>
      <c r="AX120" s="15" t="s">
        <v>81</v>
      </c>
      <c r="AY120" s="170" t="s">
        <v>135</v>
      </c>
    </row>
    <row r="121" spans="2:65" s="1" customFormat="1" ht="16.5" customHeight="1">
      <c r="B121" s="33"/>
      <c r="C121" s="131" t="s">
        <v>143</v>
      </c>
      <c r="D121" s="131" t="s">
        <v>138</v>
      </c>
      <c r="E121" s="132" t="s">
        <v>887</v>
      </c>
      <c r="F121" s="133" t="s">
        <v>888</v>
      </c>
      <c r="G121" s="134" t="s">
        <v>141</v>
      </c>
      <c r="H121" s="135">
        <v>18.655000000000001</v>
      </c>
      <c r="I121" s="136"/>
      <c r="J121" s="137">
        <f>ROUND(I121*H121,2)</f>
        <v>0</v>
      </c>
      <c r="K121" s="133" t="s">
        <v>142</v>
      </c>
      <c r="L121" s="33"/>
      <c r="M121" s="138" t="s">
        <v>19</v>
      </c>
      <c r="N121" s="139" t="s">
        <v>46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0">
        <f>S121*H121</f>
        <v>0</v>
      </c>
      <c r="U121" s="141" t="s">
        <v>19</v>
      </c>
      <c r="AR121" s="142" t="s">
        <v>143</v>
      </c>
      <c r="AT121" s="142" t="s">
        <v>138</v>
      </c>
      <c r="AU121" s="142" t="s">
        <v>87</v>
      </c>
      <c r="AY121" s="18" t="s">
        <v>135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8" t="s">
        <v>87</v>
      </c>
      <c r="BK121" s="143">
        <f>ROUND(I121*H121,2)</f>
        <v>0</v>
      </c>
      <c r="BL121" s="18" t="s">
        <v>143</v>
      </c>
      <c r="BM121" s="142" t="s">
        <v>889</v>
      </c>
    </row>
    <row r="122" spans="2:65" s="1" customFormat="1" ht="11.25">
      <c r="B122" s="33"/>
      <c r="D122" s="144" t="s">
        <v>145</v>
      </c>
      <c r="F122" s="145" t="s">
        <v>890</v>
      </c>
      <c r="I122" s="146"/>
      <c r="L122" s="33"/>
      <c r="M122" s="147"/>
      <c r="U122" s="54"/>
      <c r="AT122" s="18" t="s">
        <v>145</v>
      </c>
      <c r="AU122" s="18" t="s">
        <v>87</v>
      </c>
    </row>
    <row r="123" spans="2:65" s="1" customFormat="1" ht="16.5" customHeight="1">
      <c r="B123" s="33"/>
      <c r="C123" s="131" t="s">
        <v>216</v>
      </c>
      <c r="D123" s="131" t="s">
        <v>138</v>
      </c>
      <c r="E123" s="132" t="s">
        <v>891</v>
      </c>
      <c r="F123" s="133" t="s">
        <v>892</v>
      </c>
      <c r="G123" s="134" t="s">
        <v>580</v>
      </c>
      <c r="H123" s="135">
        <v>0.1</v>
      </c>
      <c r="I123" s="136"/>
      <c r="J123" s="137">
        <f>ROUND(I123*H123,2)</f>
        <v>0</v>
      </c>
      <c r="K123" s="133" t="s">
        <v>142</v>
      </c>
      <c r="L123" s="33"/>
      <c r="M123" s="138" t="s">
        <v>19</v>
      </c>
      <c r="N123" s="139" t="s">
        <v>46</v>
      </c>
      <c r="P123" s="140">
        <f>O123*H123</f>
        <v>0</v>
      </c>
      <c r="Q123" s="140">
        <v>1.05291</v>
      </c>
      <c r="R123" s="140">
        <f>Q123*H123</f>
        <v>0.10529100000000001</v>
      </c>
      <c r="S123" s="140">
        <v>0</v>
      </c>
      <c r="T123" s="140">
        <f>S123*H123</f>
        <v>0</v>
      </c>
      <c r="U123" s="141" t="s">
        <v>19</v>
      </c>
      <c r="AR123" s="142" t="s">
        <v>143</v>
      </c>
      <c r="AT123" s="142" t="s">
        <v>138</v>
      </c>
      <c r="AU123" s="142" t="s">
        <v>87</v>
      </c>
      <c r="AY123" s="18" t="s">
        <v>135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8" t="s">
        <v>87</v>
      </c>
      <c r="BK123" s="143">
        <f>ROUND(I123*H123,2)</f>
        <v>0</v>
      </c>
      <c r="BL123" s="18" t="s">
        <v>143</v>
      </c>
      <c r="BM123" s="142" t="s">
        <v>893</v>
      </c>
    </row>
    <row r="124" spans="2:65" s="1" customFormat="1" ht="11.25">
      <c r="B124" s="33"/>
      <c r="D124" s="144" t="s">
        <v>145</v>
      </c>
      <c r="F124" s="145" t="s">
        <v>894</v>
      </c>
      <c r="I124" s="146"/>
      <c r="L124" s="33"/>
      <c r="M124" s="147"/>
      <c r="U124" s="54"/>
      <c r="AT124" s="18" t="s">
        <v>145</v>
      </c>
      <c r="AU124" s="18" t="s">
        <v>87</v>
      </c>
    </row>
    <row r="125" spans="2:65" s="12" customFormat="1" ht="11.25">
      <c r="B125" s="148"/>
      <c r="D125" s="149" t="s">
        <v>147</v>
      </c>
      <c r="E125" s="150" t="s">
        <v>19</v>
      </c>
      <c r="F125" s="151" t="s">
        <v>880</v>
      </c>
      <c r="H125" s="150" t="s">
        <v>19</v>
      </c>
      <c r="I125" s="152"/>
      <c r="L125" s="148"/>
      <c r="M125" s="153"/>
      <c r="U125" s="154"/>
      <c r="AT125" s="150" t="s">
        <v>147</v>
      </c>
      <c r="AU125" s="150" t="s">
        <v>87</v>
      </c>
      <c r="AV125" s="12" t="s">
        <v>81</v>
      </c>
      <c r="AW125" s="12" t="s">
        <v>35</v>
      </c>
      <c r="AX125" s="12" t="s">
        <v>74</v>
      </c>
      <c r="AY125" s="150" t="s">
        <v>135</v>
      </c>
    </row>
    <row r="126" spans="2:65" s="13" customFormat="1" ht="11.25">
      <c r="B126" s="155"/>
      <c r="D126" s="149" t="s">
        <v>147</v>
      </c>
      <c r="E126" s="156" t="s">
        <v>19</v>
      </c>
      <c r="F126" s="157" t="s">
        <v>895</v>
      </c>
      <c r="H126" s="158">
        <v>0.1</v>
      </c>
      <c r="I126" s="159"/>
      <c r="L126" s="155"/>
      <c r="M126" s="160"/>
      <c r="U126" s="161"/>
      <c r="AT126" s="156" t="s">
        <v>147</v>
      </c>
      <c r="AU126" s="156" t="s">
        <v>87</v>
      </c>
      <c r="AV126" s="13" t="s">
        <v>87</v>
      </c>
      <c r="AW126" s="13" t="s">
        <v>35</v>
      </c>
      <c r="AX126" s="13" t="s">
        <v>74</v>
      </c>
      <c r="AY126" s="156" t="s">
        <v>135</v>
      </c>
    </row>
    <row r="127" spans="2:65" s="15" customFormat="1" ht="11.25">
      <c r="B127" s="169"/>
      <c r="D127" s="149" t="s">
        <v>147</v>
      </c>
      <c r="E127" s="170" t="s">
        <v>19</v>
      </c>
      <c r="F127" s="171" t="s">
        <v>162</v>
      </c>
      <c r="H127" s="172">
        <v>0.1</v>
      </c>
      <c r="I127" s="173"/>
      <c r="L127" s="169"/>
      <c r="M127" s="174"/>
      <c r="U127" s="175"/>
      <c r="AT127" s="170" t="s">
        <v>147</v>
      </c>
      <c r="AU127" s="170" t="s">
        <v>87</v>
      </c>
      <c r="AV127" s="15" t="s">
        <v>143</v>
      </c>
      <c r="AW127" s="15" t="s">
        <v>35</v>
      </c>
      <c r="AX127" s="15" t="s">
        <v>81</v>
      </c>
      <c r="AY127" s="170" t="s">
        <v>135</v>
      </c>
    </row>
    <row r="128" spans="2:65" s="1" customFormat="1" ht="24.2" customHeight="1">
      <c r="B128" s="33"/>
      <c r="C128" s="131" t="s">
        <v>136</v>
      </c>
      <c r="D128" s="131" t="s">
        <v>138</v>
      </c>
      <c r="E128" s="132" t="s">
        <v>896</v>
      </c>
      <c r="F128" s="133" t="s">
        <v>897</v>
      </c>
      <c r="G128" s="134" t="s">
        <v>357</v>
      </c>
      <c r="H128" s="135">
        <v>1</v>
      </c>
      <c r="I128" s="136"/>
      <c r="J128" s="137">
        <f>ROUND(I128*H128,2)</f>
        <v>0</v>
      </c>
      <c r="K128" s="133" t="s">
        <v>19</v>
      </c>
      <c r="L128" s="33"/>
      <c r="M128" s="138" t="s">
        <v>19</v>
      </c>
      <c r="N128" s="139" t="s">
        <v>46</v>
      </c>
      <c r="P128" s="140">
        <f>O128*H128</f>
        <v>0</v>
      </c>
      <c r="Q128" s="140">
        <v>0.8</v>
      </c>
      <c r="R128" s="140">
        <f>Q128*H128</f>
        <v>0.8</v>
      </c>
      <c r="S128" s="140">
        <v>0</v>
      </c>
      <c r="T128" s="140">
        <f>S128*H128</f>
        <v>0</v>
      </c>
      <c r="U128" s="141" t="s">
        <v>19</v>
      </c>
      <c r="AR128" s="142" t="s">
        <v>143</v>
      </c>
      <c r="AT128" s="142" t="s">
        <v>138</v>
      </c>
      <c r="AU128" s="142" t="s">
        <v>87</v>
      </c>
      <c r="AY128" s="18" t="s">
        <v>135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8" t="s">
        <v>87</v>
      </c>
      <c r="BK128" s="143">
        <f>ROUND(I128*H128,2)</f>
        <v>0</v>
      </c>
      <c r="BL128" s="18" t="s">
        <v>143</v>
      </c>
      <c r="BM128" s="142" t="s">
        <v>898</v>
      </c>
    </row>
    <row r="129" spans="2:65" s="11" customFormat="1" ht="22.9" customHeight="1">
      <c r="B129" s="119"/>
      <c r="D129" s="120" t="s">
        <v>73</v>
      </c>
      <c r="E129" s="129" t="s">
        <v>136</v>
      </c>
      <c r="F129" s="129" t="s">
        <v>137</v>
      </c>
      <c r="I129" s="122"/>
      <c r="J129" s="130">
        <f>BK129</f>
        <v>0</v>
      </c>
      <c r="L129" s="119"/>
      <c r="M129" s="124"/>
      <c r="P129" s="125">
        <f>SUM(P130:P169)</f>
        <v>0</v>
      </c>
      <c r="R129" s="125">
        <f>SUM(R130:R169)</f>
        <v>0.95474839999999994</v>
      </c>
      <c r="T129" s="125">
        <f>SUM(T130:T169)</f>
        <v>0</v>
      </c>
      <c r="U129" s="126"/>
      <c r="AR129" s="120" t="s">
        <v>81</v>
      </c>
      <c r="AT129" s="127" t="s">
        <v>73</v>
      </c>
      <c r="AU129" s="127" t="s">
        <v>81</v>
      </c>
      <c r="AY129" s="120" t="s">
        <v>135</v>
      </c>
      <c r="BK129" s="128">
        <f>SUM(BK130:BK169)</f>
        <v>0</v>
      </c>
    </row>
    <row r="130" spans="2:65" s="1" customFormat="1" ht="16.5" customHeight="1">
      <c r="B130" s="33"/>
      <c r="C130" s="131" t="s">
        <v>232</v>
      </c>
      <c r="D130" s="131" t="s">
        <v>138</v>
      </c>
      <c r="E130" s="132" t="s">
        <v>163</v>
      </c>
      <c r="F130" s="133" t="s">
        <v>164</v>
      </c>
      <c r="G130" s="134" t="s">
        <v>141</v>
      </c>
      <c r="H130" s="135">
        <v>94.507999999999996</v>
      </c>
      <c r="I130" s="136"/>
      <c r="J130" s="137">
        <f>ROUND(I130*H130,2)</f>
        <v>0</v>
      </c>
      <c r="K130" s="133" t="s">
        <v>142</v>
      </c>
      <c r="L130" s="33"/>
      <c r="M130" s="138" t="s">
        <v>19</v>
      </c>
      <c r="N130" s="139" t="s">
        <v>46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0">
        <f>S130*H130</f>
        <v>0</v>
      </c>
      <c r="U130" s="141" t="s">
        <v>19</v>
      </c>
      <c r="AR130" s="142" t="s">
        <v>143</v>
      </c>
      <c r="AT130" s="142" t="s">
        <v>138</v>
      </c>
      <c r="AU130" s="142" t="s">
        <v>87</v>
      </c>
      <c r="AY130" s="18" t="s">
        <v>135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8" t="s">
        <v>87</v>
      </c>
      <c r="BK130" s="143">
        <f>ROUND(I130*H130,2)</f>
        <v>0</v>
      </c>
      <c r="BL130" s="18" t="s">
        <v>143</v>
      </c>
      <c r="BM130" s="142" t="s">
        <v>899</v>
      </c>
    </row>
    <row r="131" spans="2:65" s="1" customFormat="1" ht="11.25">
      <c r="B131" s="33"/>
      <c r="D131" s="144" t="s">
        <v>145</v>
      </c>
      <c r="F131" s="145" t="s">
        <v>166</v>
      </c>
      <c r="I131" s="146"/>
      <c r="L131" s="33"/>
      <c r="M131" s="147"/>
      <c r="U131" s="54"/>
      <c r="AT131" s="18" t="s">
        <v>145</v>
      </c>
      <c r="AU131" s="18" t="s">
        <v>87</v>
      </c>
    </row>
    <row r="132" spans="2:65" s="12" customFormat="1" ht="11.25">
      <c r="B132" s="148"/>
      <c r="D132" s="149" t="s">
        <v>147</v>
      </c>
      <c r="E132" s="150" t="s">
        <v>19</v>
      </c>
      <c r="F132" s="151" t="s">
        <v>900</v>
      </c>
      <c r="H132" s="150" t="s">
        <v>19</v>
      </c>
      <c r="I132" s="152"/>
      <c r="L132" s="148"/>
      <c r="M132" s="153"/>
      <c r="U132" s="154"/>
      <c r="AT132" s="150" t="s">
        <v>147</v>
      </c>
      <c r="AU132" s="150" t="s">
        <v>87</v>
      </c>
      <c r="AV132" s="12" t="s">
        <v>81</v>
      </c>
      <c r="AW132" s="12" t="s">
        <v>35</v>
      </c>
      <c r="AX132" s="12" t="s">
        <v>74</v>
      </c>
      <c r="AY132" s="150" t="s">
        <v>135</v>
      </c>
    </row>
    <row r="133" spans="2:65" s="13" customFormat="1" ht="11.25">
      <c r="B133" s="155"/>
      <c r="D133" s="149" t="s">
        <v>147</v>
      </c>
      <c r="E133" s="156" t="s">
        <v>19</v>
      </c>
      <c r="F133" s="157" t="s">
        <v>901</v>
      </c>
      <c r="H133" s="158">
        <v>93.1</v>
      </c>
      <c r="I133" s="159"/>
      <c r="L133" s="155"/>
      <c r="M133" s="160"/>
      <c r="U133" s="161"/>
      <c r="AT133" s="156" t="s">
        <v>147</v>
      </c>
      <c r="AU133" s="156" t="s">
        <v>87</v>
      </c>
      <c r="AV133" s="13" t="s">
        <v>87</v>
      </c>
      <c r="AW133" s="13" t="s">
        <v>35</v>
      </c>
      <c r="AX133" s="13" t="s">
        <v>74</v>
      </c>
      <c r="AY133" s="156" t="s">
        <v>135</v>
      </c>
    </row>
    <row r="134" spans="2:65" s="13" customFormat="1" ht="11.25">
      <c r="B134" s="155"/>
      <c r="D134" s="149" t="s">
        <v>147</v>
      </c>
      <c r="E134" s="156" t="s">
        <v>19</v>
      </c>
      <c r="F134" s="157" t="s">
        <v>902</v>
      </c>
      <c r="H134" s="158">
        <v>4.2</v>
      </c>
      <c r="I134" s="159"/>
      <c r="L134" s="155"/>
      <c r="M134" s="160"/>
      <c r="U134" s="161"/>
      <c r="AT134" s="156" t="s">
        <v>147</v>
      </c>
      <c r="AU134" s="156" t="s">
        <v>87</v>
      </c>
      <c r="AV134" s="13" t="s">
        <v>87</v>
      </c>
      <c r="AW134" s="13" t="s">
        <v>35</v>
      </c>
      <c r="AX134" s="13" t="s">
        <v>74</v>
      </c>
      <c r="AY134" s="156" t="s">
        <v>135</v>
      </c>
    </row>
    <row r="135" spans="2:65" s="13" customFormat="1" ht="11.25">
      <c r="B135" s="155"/>
      <c r="D135" s="149" t="s">
        <v>147</v>
      </c>
      <c r="E135" s="156" t="s">
        <v>19</v>
      </c>
      <c r="F135" s="157" t="s">
        <v>903</v>
      </c>
      <c r="H135" s="158">
        <v>4.0199999999999996</v>
      </c>
      <c r="I135" s="159"/>
      <c r="L135" s="155"/>
      <c r="M135" s="160"/>
      <c r="U135" s="161"/>
      <c r="AT135" s="156" t="s">
        <v>147</v>
      </c>
      <c r="AU135" s="156" t="s">
        <v>87</v>
      </c>
      <c r="AV135" s="13" t="s">
        <v>87</v>
      </c>
      <c r="AW135" s="13" t="s">
        <v>35</v>
      </c>
      <c r="AX135" s="13" t="s">
        <v>74</v>
      </c>
      <c r="AY135" s="156" t="s">
        <v>135</v>
      </c>
    </row>
    <row r="136" spans="2:65" s="12" customFormat="1" ht="11.25">
      <c r="B136" s="148"/>
      <c r="D136" s="149" t="s">
        <v>147</v>
      </c>
      <c r="E136" s="150" t="s">
        <v>19</v>
      </c>
      <c r="F136" s="151" t="s">
        <v>904</v>
      </c>
      <c r="H136" s="150" t="s">
        <v>19</v>
      </c>
      <c r="I136" s="152"/>
      <c r="L136" s="148"/>
      <c r="M136" s="153"/>
      <c r="U136" s="154"/>
      <c r="AT136" s="150" t="s">
        <v>147</v>
      </c>
      <c r="AU136" s="150" t="s">
        <v>87</v>
      </c>
      <c r="AV136" s="12" t="s">
        <v>81</v>
      </c>
      <c r="AW136" s="12" t="s">
        <v>35</v>
      </c>
      <c r="AX136" s="12" t="s">
        <v>74</v>
      </c>
      <c r="AY136" s="150" t="s">
        <v>135</v>
      </c>
    </row>
    <row r="137" spans="2:65" s="13" customFormat="1" ht="11.25">
      <c r="B137" s="155"/>
      <c r="D137" s="149" t="s">
        <v>147</v>
      </c>
      <c r="E137" s="156" t="s">
        <v>19</v>
      </c>
      <c r="F137" s="157" t="s">
        <v>905</v>
      </c>
      <c r="H137" s="158">
        <v>-1.8</v>
      </c>
      <c r="I137" s="159"/>
      <c r="L137" s="155"/>
      <c r="M137" s="160"/>
      <c r="U137" s="161"/>
      <c r="AT137" s="156" t="s">
        <v>147</v>
      </c>
      <c r="AU137" s="156" t="s">
        <v>87</v>
      </c>
      <c r="AV137" s="13" t="s">
        <v>87</v>
      </c>
      <c r="AW137" s="13" t="s">
        <v>35</v>
      </c>
      <c r="AX137" s="13" t="s">
        <v>74</v>
      </c>
      <c r="AY137" s="156" t="s">
        <v>135</v>
      </c>
    </row>
    <row r="138" spans="2:65" s="13" customFormat="1" ht="11.25">
      <c r="B138" s="155"/>
      <c r="D138" s="149" t="s">
        <v>147</v>
      </c>
      <c r="E138" s="156" t="s">
        <v>19</v>
      </c>
      <c r="F138" s="157" t="s">
        <v>906</v>
      </c>
      <c r="H138" s="158">
        <v>-6.125</v>
      </c>
      <c r="I138" s="159"/>
      <c r="L138" s="155"/>
      <c r="M138" s="160"/>
      <c r="U138" s="161"/>
      <c r="AT138" s="156" t="s">
        <v>147</v>
      </c>
      <c r="AU138" s="156" t="s">
        <v>87</v>
      </c>
      <c r="AV138" s="13" t="s">
        <v>87</v>
      </c>
      <c r="AW138" s="13" t="s">
        <v>35</v>
      </c>
      <c r="AX138" s="13" t="s">
        <v>74</v>
      </c>
      <c r="AY138" s="156" t="s">
        <v>135</v>
      </c>
    </row>
    <row r="139" spans="2:65" s="12" customFormat="1" ht="11.25">
      <c r="B139" s="148"/>
      <c r="D139" s="149" t="s">
        <v>147</v>
      </c>
      <c r="E139" s="150" t="s">
        <v>19</v>
      </c>
      <c r="F139" s="151" t="s">
        <v>907</v>
      </c>
      <c r="H139" s="150" t="s">
        <v>19</v>
      </c>
      <c r="I139" s="152"/>
      <c r="L139" s="148"/>
      <c r="M139" s="153"/>
      <c r="U139" s="154"/>
      <c r="AT139" s="150" t="s">
        <v>147</v>
      </c>
      <c r="AU139" s="150" t="s">
        <v>87</v>
      </c>
      <c r="AV139" s="12" t="s">
        <v>81</v>
      </c>
      <c r="AW139" s="12" t="s">
        <v>35</v>
      </c>
      <c r="AX139" s="12" t="s">
        <v>74</v>
      </c>
      <c r="AY139" s="150" t="s">
        <v>135</v>
      </c>
    </row>
    <row r="140" spans="2:65" s="13" customFormat="1" ht="11.25">
      <c r="B140" s="155"/>
      <c r="D140" s="149" t="s">
        <v>147</v>
      </c>
      <c r="E140" s="156" t="s">
        <v>19</v>
      </c>
      <c r="F140" s="157" t="s">
        <v>908</v>
      </c>
      <c r="H140" s="158">
        <v>0.61299999999999999</v>
      </c>
      <c r="I140" s="159"/>
      <c r="L140" s="155"/>
      <c r="M140" s="160"/>
      <c r="U140" s="161"/>
      <c r="AT140" s="156" t="s">
        <v>147</v>
      </c>
      <c r="AU140" s="156" t="s">
        <v>87</v>
      </c>
      <c r="AV140" s="13" t="s">
        <v>87</v>
      </c>
      <c r="AW140" s="13" t="s">
        <v>35</v>
      </c>
      <c r="AX140" s="13" t="s">
        <v>74</v>
      </c>
      <c r="AY140" s="156" t="s">
        <v>135</v>
      </c>
    </row>
    <row r="141" spans="2:65" s="13" customFormat="1" ht="11.25">
      <c r="B141" s="155"/>
      <c r="D141" s="149" t="s">
        <v>147</v>
      </c>
      <c r="E141" s="156" t="s">
        <v>19</v>
      </c>
      <c r="F141" s="157" t="s">
        <v>909</v>
      </c>
      <c r="H141" s="158">
        <v>0.5</v>
      </c>
      <c r="I141" s="159"/>
      <c r="L141" s="155"/>
      <c r="M141" s="160"/>
      <c r="U141" s="161"/>
      <c r="AT141" s="156" t="s">
        <v>147</v>
      </c>
      <c r="AU141" s="156" t="s">
        <v>87</v>
      </c>
      <c r="AV141" s="13" t="s">
        <v>87</v>
      </c>
      <c r="AW141" s="13" t="s">
        <v>35</v>
      </c>
      <c r="AX141" s="13" t="s">
        <v>74</v>
      </c>
      <c r="AY141" s="156" t="s">
        <v>135</v>
      </c>
    </row>
    <row r="142" spans="2:65" s="14" customFormat="1" ht="11.25">
      <c r="B142" s="162"/>
      <c r="D142" s="149" t="s">
        <v>147</v>
      </c>
      <c r="E142" s="163" t="s">
        <v>19</v>
      </c>
      <c r="F142" s="164" t="s">
        <v>154</v>
      </c>
      <c r="H142" s="165">
        <v>94.507999999999996</v>
      </c>
      <c r="I142" s="166"/>
      <c r="L142" s="162"/>
      <c r="M142" s="167"/>
      <c r="U142" s="168"/>
      <c r="AT142" s="163" t="s">
        <v>147</v>
      </c>
      <c r="AU142" s="163" t="s">
        <v>87</v>
      </c>
      <c r="AV142" s="14" t="s">
        <v>155</v>
      </c>
      <c r="AW142" s="14" t="s">
        <v>35</v>
      </c>
      <c r="AX142" s="14" t="s">
        <v>74</v>
      </c>
      <c r="AY142" s="163" t="s">
        <v>135</v>
      </c>
    </row>
    <row r="143" spans="2:65" s="15" customFormat="1" ht="11.25">
      <c r="B143" s="169"/>
      <c r="D143" s="149" t="s">
        <v>147</v>
      </c>
      <c r="E143" s="170" t="s">
        <v>19</v>
      </c>
      <c r="F143" s="171" t="s">
        <v>162</v>
      </c>
      <c r="H143" s="172">
        <v>94.507999999999996</v>
      </c>
      <c r="I143" s="173"/>
      <c r="L143" s="169"/>
      <c r="M143" s="174"/>
      <c r="U143" s="175"/>
      <c r="AT143" s="170" t="s">
        <v>147</v>
      </c>
      <c r="AU143" s="170" t="s">
        <v>87</v>
      </c>
      <c r="AV143" s="15" t="s">
        <v>143</v>
      </c>
      <c r="AW143" s="15" t="s">
        <v>35</v>
      </c>
      <c r="AX143" s="15" t="s">
        <v>81</v>
      </c>
      <c r="AY143" s="170" t="s">
        <v>135</v>
      </c>
    </row>
    <row r="144" spans="2:65" s="1" customFormat="1" ht="24.2" customHeight="1">
      <c r="B144" s="33"/>
      <c r="C144" s="131" t="s">
        <v>237</v>
      </c>
      <c r="D144" s="131" t="s">
        <v>138</v>
      </c>
      <c r="E144" s="132" t="s">
        <v>139</v>
      </c>
      <c r="F144" s="133" t="s">
        <v>140</v>
      </c>
      <c r="G144" s="134" t="s">
        <v>141</v>
      </c>
      <c r="H144" s="135">
        <v>7.9249999999999998</v>
      </c>
      <c r="I144" s="136"/>
      <c r="J144" s="137">
        <f>ROUND(I144*H144,2)</f>
        <v>0</v>
      </c>
      <c r="K144" s="133" t="s">
        <v>142</v>
      </c>
      <c r="L144" s="33"/>
      <c r="M144" s="138" t="s">
        <v>19</v>
      </c>
      <c r="N144" s="139" t="s">
        <v>46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0">
        <f>S144*H144</f>
        <v>0</v>
      </c>
      <c r="U144" s="141" t="s">
        <v>19</v>
      </c>
      <c r="AR144" s="142" t="s">
        <v>143</v>
      </c>
      <c r="AT144" s="142" t="s">
        <v>138</v>
      </c>
      <c r="AU144" s="142" t="s">
        <v>87</v>
      </c>
      <c r="AY144" s="18" t="s">
        <v>135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8" t="s">
        <v>87</v>
      </c>
      <c r="BK144" s="143">
        <f>ROUND(I144*H144,2)</f>
        <v>0</v>
      </c>
      <c r="BL144" s="18" t="s">
        <v>143</v>
      </c>
      <c r="BM144" s="142" t="s">
        <v>910</v>
      </c>
    </row>
    <row r="145" spans="2:65" s="1" customFormat="1" ht="11.25">
      <c r="B145" s="33"/>
      <c r="D145" s="144" t="s">
        <v>145</v>
      </c>
      <c r="F145" s="145" t="s">
        <v>146</v>
      </c>
      <c r="I145" s="146"/>
      <c r="L145" s="33"/>
      <c r="M145" s="147"/>
      <c r="U145" s="54"/>
      <c r="AT145" s="18" t="s">
        <v>145</v>
      </c>
      <c r="AU145" s="18" t="s">
        <v>87</v>
      </c>
    </row>
    <row r="146" spans="2:65" s="12" customFormat="1" ht="11.25">
      <c r="B146" s="148"/>
      <c r="D146" s="149" t="s">
        <v>147</v>
      </c>
      <c r="E146" s="150" t="s">
        <v>19</v>
      </c>
      <c r="F146" s="151" t="s">
        <v>911</v>
      </c>
      <c r="H146" s="150" t="s">
        <v>19</v>
      </c>
      <c r="I146" s="152"/>
      <c r="L146" s="148"/>
      <c r="M146" s="153"/>
      <c r="U146" s="154"/>
      <c r="AT146" s="150" t="s">
        <v>147</v>
      </c>
      <c r="AU146" s="150" t="s">
        <v>87</v>
      </c>
      <c r="AV146" s="12" t="s">
        <v>81</v>
      </c>
      <c r="AW146" s="12" t="s">
        <v>35</v>
      </c>
      <c r="AX146" s="12" t="s">
        <v>74</v>
      </c>
      <c r="AY146" s="150" t="s">
        <v>135</v>
      </c>
    </row>
    <row r="147" spans="2:65" s="13" customFormat="1" ht="11.25">
      <c r="B147" s="155"/>
      <c r="D147" s="149" t="s">
        <v>147</v>
      </c>
      <c r="E147" s="156" t="s">
        <v>19</v>
      </c>
      <c r="F147" s="157" t="s">
        <v>912</v>
      </c>
      <c r="H147" s="158">
        <v>1.8</v>
      </c>
      <c r="I147" s="159"/>
      <c r="L147" s="155"/>
      <c r="M147" s="160"/>
      <c r="U147" s="161"/>
      <c r="AT147" s="156" t="s">
        <v>147</v>
      </c>
      <c r="AU147" s="156" t="s">
        <v>87</v>
      </c>
      <c r="AV147" s="13" t="s">
        <v>87</v>
      </c>
      <c r="AW147" s="13" t="s">
        <v>35</v>
      </c>
      <c r="AX147" s="13" t="s">
        <v>74</v>
      </c>
      <c r="AY147" s="156" t="s">
        <v>135</v>
      </c>
    </row>
    <row r="148" spans="2:65" s="13" customFormat="1" ht="11.25">
      <c r="B148" s="155"/>
      <c r="D148" s="149" t="s">
        <v>147</v>
      </c>
      <c r="E148" s="156" t="s">
        <v>19</v>
      </c>
      <c r="F148" s="157" t="s">
        <v>913</v>
      </c>
      <c r="H148" s="158">
        <v>6.125</v>
      </c>
      <c r="I148" s="159"/>
      <c r="L148" s="155"/>
      <c r="M148" s="160"/>
      <c r="U148" s="161"/>
      <c r="AT148" s="156" t="s">
        <v>147</v>
      </c>
      <c r="AU148" s="156" t="s">
        <v>87</v>
      </c>
      <c r="AV148" s="13" t="s">
        <v>87</v>
      </c>
      <c r="AW148" s="13" t="s">
        <v>35</v>
      </c>
      <c r="AX148" s="13" t="s">
        <v>74</v>
      </c>
      <c r="AY148" s="156" t="s">
        <v>135</v>
      </c>
    </row>
    <row r="149" spans="2:65" s="15" customFormat="1" ht="11.25">
      <c r="B149" s="169"/>
      <c r="D149" s="149" t="s">
        <v>147</v>
      </c>
      <c r="E149" s="170" t="s">
        <v>19</v>
      </c>
      <c r="F149" s="171" t="s">
        <v>162</v>
      </c>
      <c r="H149" s="172">
        <v>7.9249999999999998</v>
      </c>
      <c r="I149" s="173"/>
      <c r="L149" s="169"/>
      <c r="M149" s="174"/>
      <c r="U149" s="175"/>
      <c r="AT149" s="170" t="s">
        <v>147</v>
      </c>
      <c r="AU149" s="170" t="s">
        <v>87</v>
      </c>
      <c r="AV149" s="15" t="s">
        <v>143</v>
      </c>
      <c r="AW149" s="15" t="s">
        <v>35</v>
      </c>
      <c r="AX149" s="15" t="s">
        <v>81</v>
      </c>
      <c r="AY149" s="170" t="s">
        <v>135</v>
      </c>
    </row>
    <row r="150" spans="2:65" s="1" customFormat="1" ht="16.5" customHeight="1">
      <c r="B150" s="33"/>
      <c r="C150" s="131" t="s">
        <v>247</v>
      </c>
      <c r="D150" s="131" t="s">
        <v>138</v>
      </c>
      <c r="E150" s="132" t="s">
        <v>202</v>
      </c>
      <c r="F150" s="133" t="s">
        <v>203</v>
      </c>
      <c r="G150" s="134" t="s">
        <v>204</v>
      </c>
      <c r="H150" s="135">
        <v>36.4</v>
      </c>
      <c r="I150" s="136"/>
      <c r="J150" s="137">
        <f>ROUND(I150*H150,2)</f>
        <v>0</v>
      </c>
      <c r="K150" s="133" t="s">
        <v>142</v>
      </c>
      <c r="L150" s="33"/>
      <c r="M150" s="138" t="s">
        <v>19</v>
      </c>
      <c r="N150" s="139" t="s">
        <v>46</v>
      </c>
      <c r="P150" s="140">
        <f>O150*H150</f>
        <v>0</v>
      </c>
      <c r="Q150" s="140">
        <v>1.5E-3</v>
      </c>
      <c r="R150" s="140">
        <f>Q150*H150</f>
        <v>5.4599999999999996E-2</v>
      </c>
      <c r="S150" s="140">
        <v>0</v>
      </c>
      <c r="T150" s="140">
        <f>S150*H150</f>
        <v>0</v>
      </c>
      <c r="U150" s="141" t="s">
        <v>19</v>
      </c>
      <c r="AR150" s="142" t="s">
        <v>143</v>
      </c>
      <c r="AT150" s="142" t="s">
        <v>138</v>
      </c>
      <c r="AU150" s="142" t="s">
        <v>87</v>
      </c>
      <c r="AY150" s="18" t="s">
        <v>135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8" t="s">
        <v>87</v>
      </c>
      <c r="BK150" s="143">
        <f>ROUND(I150*H150,2)</f>
        <v>0</v>
      </c>
      <c r="BL150" s="18" t="s">
        <v>143</v>
      </c>
      <c r="BM150" s="142" t="s">
        <v>914</v>
      </c>
    </row>
    <row r="151" spans="2:65" s="1" customFormat="1" ht="11.25">
      <c r="B151" s="33"/>
      <c r="D151" s="144" t="s">
        <v>145</v>
      </c>
      <c r="F151" s="145" t="s">
        <v>206</v>
      </c>
      <c r="I151" s="146"/>
      <c r="L151" s="33"/>
      <c r="M151" s="147"/>
      <c r="U151" s="54"/>
      <c r="AT151" s="18" t="s">
        <v>145</v>
      </c>
      <c r="AU151" s="18" t="s">
        <v>87</v>
      </c>
    </row>
    <row r="152" spans="2:65" s="12" customFormat="1" ht="11.25">
      <c r="B152" s="148"/>
      <c r="D152" s="149" t="s">
        <v>147</v>
      </c>
      <c r="E152" s="150" t="s">
        <v>19</v>
      </c>
      <c r="F152" s="151" t="s">
        <v>207</v>
      </c>
      <c r="H152" s="150" t="s">
        <v>19</v>
      </c>
      <c r="I152" s="152"/>
      <c r="L152" s="148"/>
      <c r="M152" s="153"/>
      <c r="U152" s="154"/>
      <c r="AT152" s="150" t="s">
        <v>147</v>
      </c>
      <c r="AU152" s="150" t="s">
        <v>87</v>
      </c>
      <c r="AV152" s="12" t="s">
        <v>81</v>
      </c>
      <c r="AW152" s="12" t="s">
        <v>35</v>
      </c>
      <c r="AX152" s="12" t="s">
        <v>74</v>
      </c>
      <c r="AY152" s="150" t="s">
        <v>135</v>
      </c>
    </row>
    <row r="153" spans="2:65" s="13" customFormat="1" ht="11.25">
      <c r="B153" s="155"/>
      <c r="D153" s="149" t="s">
        <v>147</v>
      </c>
      <c r="E153" s="156" t="s">
        <v>19</v>
      </c>
      <c r="F153" s="157" t="s">
        <v>915</v>
      </c>
      <c r="H153" s="158">
        <v>31.5</v>
      </c>
      <c r="I153" s="159"/>
      <c r="L153" s="155"/>
      <c r="M153" s="160"/>
      <c r="U153" s="161"/>
      <c r="AT153" s="156" t="s">
        <v>147</v>
      </c>
      <c r="AU153" s="156" t="s">
        <v>87</v>
      </c>
      <c r="AV153" s="13" t="s">
        <v>87</v>
      </c>
      <c r="AW153" s="13" t="s">
        <v>35</v>
      </c>
      <c r="AX153" s="13" t="s">
        <v>74</v>
      </c>
      <c r="AY153" s="156" t="s">
        <v>135</v>
      </c>
    </row>
    <row r="154" spans="2:65" s="13" customFormat="1" ht="11.25">
      <c r="B154" s="155"/>
      <c r="D154" s="149" t="s">
        <v>147</v>
      </c>
      <c r="E154" s="156" t="s">
        <v>19</v>
      </c>
      <c r="F154" s="157" t="s">
        <v>916</v>
      </c>
      <c r="H154" s="158">
        <v>4.9000000000000004</v>
      </c>
      <c r="I154" s="159"/>
      <c r="L154" s="155"/>
      <c r="M154" s="160"/>
      <c r="U154" s="161"/>
      <c r="AT154" s="156" t="s">
        <v>147</v>
      </c>
      <c r="AU154" s="156" t="s">
        <v>87</v>
      </c>
      <c r="AV154" s="13" t="s">
        <v>87</v>
      </c>
      <c r="AW154" s="13" t="s">
        <v>35</v>
      </c>
      <c r="AX154" s="13" t="s">
        <v>74</v>
      </c>
      <c r="AY154" s="156" t="s">
        <v>135</v>
      </c>
    </row>
    <row r="155" spans="2:65" s="15" customFormat="1" ht="11.25">
      <c r="B155" s="169"/>
      <c r="D155" s="149" t="s">
        <v>147</v>
      </c>
      <c r="E155" s="170" t="s">
        <v>19</v>
      </c>
      <c r="F155" s="171" t="s">
        <v>162</v>
      </c>
      <c r="H155" s="172">
        <v>36.4</v>
      </c>
      <c r="I155" s="173"/>
      <c r="L155" s="169"/>
      <c r="M155" s="174"/>
      <c r="U155" s="175"/>
      <c r="AT155" s="170" t="s">
        <v>147</v>
      </c>
      <c r="AU155" s="170" t="s">
        <v>87</v>
      </c>
      <c r="AV155" s="15" t="s">
        <v>143</v>
      </c>
      <c r="AW155" s="15" t="s">
        <v>35</v>
      </c>
      <c r="AX155" s="15" t="s">
        <v>81</v>
      </c>
      <c r="AY155" s="170" t="s">
        <v>135</v>
      </c>
    </row>
    <row r="156" spans="2:65" s="1" customFormat="1" ht="21.75" customHeight="1">
      <c r="B156" s="33"/>
      <c r="C156" s="131" t="s">
        <v>253</v>
      </c>
      <c r="D156" s="131" t="s">
        <v>138</v>
      </c>
      <c r="E156" s="132" t="s">
        <v>225</v>
      </c>
      <c r="F156" s="133" t="s">
        <v>226</v>
      </c>
      <c r="G156" s="134" t="s">
        <v>141</v>
      </c>
      <c r="H156" s="135">
        <v>94.507999999999996</v>
      </c>
      <c r="I156" s="136"/>
      <c r="J156" s="137">
        <f>ROUND(I156*H156,2)</f>
        <v>0</v>
      </c>
      <c r="K156" s="133" t="s">
        <v>142</v>
      </c>
      <c r="L156" s="33"/>
      <c r="M156" s="138" t="s">
        <v>19</v>
      </c>
      <c r="N156" s="139" t="s">
        <v>46</v>
      </c>
      <c r="P156" s="140">
        <f>O156*H156</f>
        <v>0</v>
      </c>
      <c r="Q156" s="140">
        <v>4.0000000000000001E-3</v>
      </c>
      <c r="R156" s="140">
        <f>Q156*H156</f>
        <v>0.37803199999999998</v>
      </c>
      <c r="S156" s="140">
        <v>0</v>
      </c>
      <c r="T156" s="140">
        <f>S156*H156</f>
        <v>0</v>
      </c>
      <c r="U156" s="141" t="s">
        <v>19</v>
      </c>
      <c r="AR156" s="142" t="s">
        <v>143</v>
      </c>
      <c r="AT156" s="142" t="s">
        <v>138</v>
      </c>
      <c r="AU156" s="142" t="s">
        <v>87</v>
      </c>
      <c r="AY156" s="18" t="s">
        <v>135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8" t="s">
        <v>87</v>
      </c>
      <c r="BK156" s="143">
        <f>ROUND(I156*H156,2)</f>
        <v>0</v>
      </c>
      <c r="BL156" s="18" t="s">
        <v>143</v>
      </c>
      <c r="BM156" s="142" t="s">
        <v>917</v>
      </c>
    </row>
    <row r="157" spans="2:65" s="1" customFormat="1" ht="11.25">
      <c r="B157" s="33"/>
      <c r="D157" s="144" t="s">
        <v>145</v>
      </c>
      <c r="F157" s="145" t="s">
        <v>228</v>
      </c>
      <c r="I157" s="146"/>
      <c r="L157" s="33"/>
      <c r="M157" s="147"/>
      <c r="U157" s="54"/>
      <c r="AT157" s="18" t="s">
        <v>145</v>
      </c>
      <c r="AU157" s="18" t="s">
        <v>87</v>
      </c>
    </row>
    <row r="158" spans="2:65" s="1" customFormat="1" ht="19.5">
      <c r="B158" s="33"/>
      <c r="D158" s="149" t="s">
        <v>229</v>
      </c>
      <c r="F158" s="176" t="s">
        <v>230</v>
      </c>
      <c r="I158" s="146"/>
      <c r="L158" s="33"/>
      <c r="M158" s="147"/>
      <c r="U158" s="54"/>
      <c r="AT158" s="18" t="s">
        <v>229</v>
      </c>
      <c r="AU158" s="18" t="s">
        <v>87</v>
      </c>
    </row>
    <row r="159" spans="2:65" s="13" customFormat="1" ht="11.25">
      <c r="B159" s="155"/>
      <c r="D159" s="149" t="s">
        <v>147</v>
      </c>
      <c r="E159" s="156" t="s">
        <v>19</v>
      </c>
      <c r="F159" s="157" t="s">
        <v>918</v>
      </c>
      <c r="H159" s="158">
        <v>94.507999999999996</v>
      </c>
      <c r="I159" s="159"/>
      <c r="L159" s="155"/>
      <c r="M159" s="160"/>
      <c r="U159" s="161"/>
      <c r="AT159" s="156" t="s">
        <v>147</v>
      </c>
      <c r="AU159" s="156" t="s">
        <v>87</v>
      </c>
      <c r="AV159" s="13" t="s">
        <v>87</v>
      </c>
      <c r="AW159" s="13" t="s">
        <v>35</v>
      </c>
      <c r="AX159" s="13" t="s">
        <v>74</v>
      </c>
      <c r="AY159" s="156" t="s">
        <v>135</v>
      </c>
    </row>
    <row r="160" spans="2:65" s="15" customFormat="1" ht="11.25">
      <c r="B160" s="169"/>
      <c r="D160" s="149" t="s">
        <v>147</v>
      </c>
      <c r="E160" s="170" t="s">
        <v>19</v>
      </c>
      <c r="F160" s="171" t="s">
        <v>162</v>
      </c>
      <c r="H160" s="172">
        <v>94.507999999999996</v>
      </c>
      <c r="I160" s="173"/>
      <c r="L160" s="169"/>
      <c r="M160" s="174"/>
      <c r="U160" s="175"/>
      <c r="AT160" s="170" t="s">
        <v>147</v>
      </c>
      <c r="AU160" s="170" t="s">
        <v>87</v>
      </c>
      <c r="AV160" s="15" t="s">
        <v>143</v>
      </c>
      <c r="AW160" s="15" t="s">
        <v>35</v>
      </c>
      <c r="AX160" s="15" t="s">
        <v>81</v>
      </c>
      <c r="AY160" s="170" t="s">
        <v>135</v>
      </c>
    </row>
    <row r="161" spans="2:65" s="1" customFormat="1" ht="21.75" customHeight="1">
      <c r="B161" s="33"/>
      <c r="C161" s="131" t="s">
        <v>261</v>
      </c>
      <c r="D161" s="131" t="s">
        <v>138</v>
      </c>
      <c r="E161" s="132" t="s">
        <v>360</v>
      </c>
      <c r="F161" s="133" t="s">
        <v>361</v>
      </c>
      <c r="G161" s="134" t="s">
        <v>141</v>
      </c>
      <c r="H161" s="135">
        <v>94.507999999999996</v>
      </c>
      <c r="I161" s="136"/>
      <c r="J161" s="137">
        <f>ROUND(I161*H161,2)</f>
        <v>0</v>
      </c>
      <c r="K161" s="133" t="s">
        <v>19</v>
      </c>
      <c r="L161" s="33"/>
      <c r="M161" s="138" t="s">
        <v>19</v>
      </c>
      <c r="N161" s="139" t="s">
        <v>46</v>
      </c>
      <c r="P161" s="140">
        <f>O161*H161</f>
        <v>0</v>
      </c>
      <c r="Q161" s="140">
        <v>3.3E-3</v>
      </c>
      <c r="R161" s="140">
        <f>Q161*H161</f>
        <v>0.3118764</v>
      </c>
      <c r="S161" s="140">
        <v>0</v>
      </c>
      <c r="T161" s="140">
        <f>S161*H161</f>
        <v>0</v>
      </c>
      <c r="U161" s="141" t="s">
        <v>19</v>
      </c>
      <c r="AR161" s="142" t="s">
        <v>143</v>
      </c>
      <c r="AT161" s="142" t="s">
        <v>138</v>
      </c>
      <c r="AU161" s="142" t="s">
        <v>87</v>
      </c>
      <c r="AY161" s="18" t="s">
        <v>135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8" t="s">
        <v>87</v>
      </c>
      <c r="BK161" s="143">
        <f>ROUND(I161*H161,2)</f>
        <v>0</v>
      </c>
      <c r="BL161" s="18" t="s">
        <v>143</v>
      </c>
      <c r="BM161" s="142" t="s">
        <v>919</v>
      </c>
    </row>
    <row r="162" spans="2:65" s="12" customFormat="1" ht="11.25">
      <c r="B162" s="148"/>
      <c r="D162" s="149" t="s">
        <v>147</v>
      </c>
      <c r="E162" s="150" t="s">
        <v>19</v>
      </c>
      <c r="F162" s="151" t="s">
        <v>309</v>
      </c>
      <c r="H162" s="150" t="s">
        <v>19</v>
      </c>
      <c r="I162" s="152"/>
      <c r="L162" s="148"/>
      <c r="M162" s="153"/>
      <c r="U162" s="154"/>
      <c r="AT162" s="150" t="s">
        <v>147</v>
      </c>
      <c r="AU162" s="150" t="s">
        <v>87</v>
      </c>
      <c r="AV162" s="12" t="s">
        <v>81</v>
      </c>
      <c r="AW162" s="12" t="s">
        <v>35</v>
      </c>
      <c r="AX162" s="12" t="s">
        <v>74</v>
      </c>
      <c r="AY162" s="150" t="s">
        <v>135</v>
      </c>
    </row>
    <row r="163" spans="2:65" s="12" customFormat="1" ht="11.25">
      <c r="B163" s="148"/>
      <c r="D163" s="149" t="s">
        <v>147</v>
      </c>
      <c r="E163" s="150" t="s">
        <v>19</v>
      </c>
      <c r="F163" s="151" t="s">
        <v>900</v>
      </c>
      <c r="H163" s="150" t="s">
        <v>19</v>
      </c>
      <c r="I163" s="152"/>
      <c r="L163" s="148"/>
      <c r="M163" s="153"/>
      <c r="U163" s="154"/>
      <c r="AT163" s="150" t="s">
        <v>147</v>
      </c>
      <c r="AU163" s="150" t="s">
        <v>87</v>
      </c>
      <c r="AV163" s="12" t="s">
        <v>81</v>
      </c>
      <c r="AW163" s="12" t="s">
        <v>35</v>
      </c>
      <c r="AX163" s="12" t="s">
        <v>74</v>
      </c>
      <c r="AY163" s="150" t="s">
        <v>135</v>
      </c>
    </row>
    <row r="164" spans="2:65" s="13" customFormat="1" ht="11.25">
      <c r="B164" s="155"/>
      <c r="D164" s="149" t="s">
        <v>147</v>
      </c>
      <c r="E164" s="156" t="s">
        <v>19</v>
      </c>
      <c r="F164" s="157" t="s">
        <v>920</v>
      </c>
      <c r="H164" s="158">
        <v>94.507999999999996</v>
      </c>
      <c r="I164" s="159"/>
      <c r="L164" s="155"/>
      <c r="M164" s="160"/>
      <c r="U164" s="161"/>
      <c r="AT164" s="156" t="s">
        <v>147</v>
      </c>
      <c r="AU164" s="156" t="s">
        <v>87</v>
      </c>
      <c r="AV164" s="13" t="s">
        <v>87</v>
      </c>
      <c r="AW164" s="13" t="s">
        <v>35</v>
      </c>
      <c r="AX164" s="13" t="s">
        <v>74</v>
      </c>
      <c r="AY164" s="156" t="s">
        <v>135</v>
      </c>
    </row>
    <row r="165" spans="2:65" s="15" customFormat="1" ht="11.25">
      <c r="B165" s="169"/>
      <c r="D165" s="149" t="s">
        <v>147</v>
      </c>
      <c r="E165" s="170" t="s">
        <v>19</v>
      </c>
      <c r="F165" s="171" t="s">
        <v>162</v>
      </c>
      <c r="H165" s="172">
        <v>94.507999999999996</v>
      </c>
      <c r="I165" s="173"/>
      <c r="L165" s="169"/>
      <c r="M165" s="174"/>
      <c r="U165" s="175"/>
      <c r="AT165" s="170" t="s">
        <v>147</v>
      </c>
      <c r="AU165" s="170" t="s">
        <v>87</v>
      </c>
      <c r="AV165" s="15" t="s">
        <v>143</v>
      </c>
      <c r="AW165" s="15" t="s">
        <v>35</v>
      </c>
      <c r="AX165" s="15" t="s">
        <v>81</v>
      </c>
      <c r="AY165" s="170" t="s">
        <v>135</v>
      </c>
    </row>
    <row r="166" spans="2:65" s="1" customFormat="1" ht="16.5" customHeight="1">
      <c r="B166" s="33"/>
      <c r="C166" s="131" t="s">
        <v>8</v>
      </c>
      <c r="D166" s="131" t="s">
        <v>138</v>
      </c>
      <c r="E166" s="132" t="s">
        <v>921</v>
      </c>
      <c r="F166" s="133" t="s">
        <v>922</v>
      </c>
      <c r="G166" s="134" t="s">
        <v>141</v>
      </c>
      <c r="H166" s="135">
        <v>43.8</v>
      </c>
      <c r="I166" s="136"/>
      <c r="J166" s="137">
        <f>ROUND(I166*H166,2)</f>
        <v>0</v>
      </c>
      <c r="K166" s="133" t="s">
        <v>19</v>
      </c>
      <c r="L166" s="33"/>
      <c r="M166" s="138" t="s">
        <v>19</v>
      </c>
      <c r="N166" s="139" t="s">
        <v>46</v>
      </c>
      <c r="P166" s="140">
        <f>O166*H166</f>
        <v>0</v>
      </c>
      <c r="Q166" s="140">
        <v>4.7999999999999996E-3</v>
      </c>
      <c r="R166" s="140">
        <f>Q166*H166</f>
        <v>0.21023999999999995</v>
      </c>
      <c r="S166" s="140">
        <v>0</v>
      </c>
      <c r="T166" s="140">
        <f>S166*H166</f>
        <v>0</v>
      </c>
      <c r="U166" s="141" t="s">
        <v>19</v>
      </c>
      <c r="AR166" s="142" t="s">
        <v>318</v>
      </c>
      <c r="AT166" s="142" t="s">
        <v>138</v>
      </c>
      <c r="AU166" s="142" t="s">
        <v>87</v>
      </c>
      <c r="AY166" s="18" t="s">
        <v>135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8" t="s">
        <v>87</v>
      </c>
      <c r="BK166" s="143">
        <f>ROUND(I166*H166,2)</f>
        <v>0</v>
      </c>
      <c r="BL166" s="18" t="s">
        <v>318</v>
      </c>
      <c r="BM166" s="142" t="s">
        <v>923</v>
      </c>
    </row>
    <row r="167" spans="2:65" s="12" customFormat="1" ht="11.25">
      <c r="B167" s="148"/>
      <c r="D167" s="149" t="s">
        <v>147</v>
      </c>
      <c r="E167" s="150" t="s">
        <v>19</v>
      </c>
      <c r="F167" s="151" t="s">
        <v>924</v>
      </c>
      <c r="H167" s="150" t="s">
        <v>19</v>
      </c>
      <c r="I167" s="152"/>
      <c r="L167" s="148"/>
      <c r="M167" s="153"/>
      <c r="U167" s="154"/>
      <c r="AT167" s="150" t="s">
        <v>147</v>
      </c>
      <c r="AU167" s="150" t="s">
        <v>87</v>
      </c>
      <c r="AV167" s="12" t="s">
        <v>81</v>
      </c>
      <c r="AW167" s="12" t="s">
        <v>35</v>
      </c>
      <c r="AX167" s="12" t="s">
        <v>74</v>
      </c>
      <c r="AY167" s="150" t="s">
        <v>135</v>
      </c>
    </row>
    <row r="168" spans="2:65" s="13" customFormat="1" ht="11.25">
      <c r="B168" s="155"/>
      <c r="D168" s="149" t="s">
        <v>147</v>
      </c>
      <c r="E168" s="156" t="s">
        <v>19</v>
      </c>
      <c r="F168" s="157" t="s">
        <v>925</v>
      </c>
      <c r="H168" s="158">
        <v>43.8</v>
      </c>
      <c r="I168" s="159"/>
      <c r="L168" s="155"/>
      <c r="M168" s="160"/>
      <c r="U168" s="161"/>
      <c r="AT168" s="156" t="s">
        <v>147</v>
      </c>
      <c r="AU168" s="156" t="s">
        <v>87</v>
      </c>
      <c r="AV168" s="13" t="s">
        <v>87</v>
      </c>
      <c r="AW168" s="13" t="s">
        <v>35</v>
      </c>
      <c r="AX168" s="13" t="s">
        <v>74</v>
      </c>
      <c r="AY168" s="156" t="s">
        <v>135</v>
      </c>
    </row>
    <row r="169" spans="2:65" s="15" customFormat="1" ht="11.25">
      <c r="B169" s="169"/>
      <c r="D169" s="149" t="s">
        <v>147</v>
      </c>
      <c r="E169" s="170" t="s">
        <v>19</v>
      </c>
      <c r="F169" s="171" t="s">
        <v>162</v>
      </c>
      <c r="H169" s="172">
        <v>43.8</v>
      </c>
      <c r="I169" s="173"/>
      <c r="L169" s="169"/>
      <c r="M169" s="174"/>
      <c r="U169" s="175"/>
      <c r="AT169" s="170" t="s">
        <v>147</v>
      </c>
      <c r="AU169" s="170" t="s">
        <v>87</v>
      </c>
      <c r="AV169" s="15" t="s">
        <v>143</v>
      </c>
      <c r="AW169" s="15" t="s">
        <v>35</v>
      </c>
      <c r="AX169" s="15" t="s">
        <v>81</v>
      </c>
      <c r="AY169" s="170" t="s">
        <v>135</v>
      </c>
    </row>
    <row r="170" spans="2:65" s="11" customFormat="1" ht="22.9" customHeight="1">
      <c r="B170" s="119"/>
      <c r="D170" s="120" t="s">
        <v>73</v>
      </c>
      <c r="E170" s="129" t="s">
        <v>247</v>
      </c>
      <c r="F170" s="129" t="s">
        <v>456</v>
      </c>
      <c r="I170" s="122"/>
      <c r="J170" s="130">
        <f>BK170</f>
        <v>0</v>
      </c>
      <c r="L170" s="119"/>
      <c r="M170" s="124"/>
      <c r="P170" s="125">
        <f>SUM(P171:P240)</f>
        <v>0</v>
      </c>
      <c r="R170" s="125">
        <f>SUM(R171:R240)</f>
        <v>0.30587880000000001</v>
      </c>
      <c r="T170" s="125">
        <f>SUM(T171:T240)</f>
        <v>144.47046500000002</v>
      </c>
      <c r="U170" s="126"/>
      <c r="AR170" s="120" t="s">
        <v>81</v>
      </c>
      <c r="AT170" s="127" t="s">
        <v>73</v>
      </c>
      <c r="AU170" s="127" t="s">
        <v>81</v>
      </c>
      <c r="AY170" s="120" t="s">
        <v>135</v>
      </c>
      <c r="BK170" s="128">
        <f>SUM(BK171:BK240)</f>
        <v>0</v>
      </c>
    </row>
    <row r="171" spans="2:65" s="1" customFormat="1" ht="24.2" customHeight="1">
      <c r="B171" s="33"/>
      <c r="C171" s="131" t="s">
        <v>288</v>
      </c>
      <c r="D171" s="131" t="s">
        <v>138</v>
      </c>
      <c r="E171" s="132" t="s">
        <v>496</v>
      </c>
      <c r="F171" s="133" t="s">
        <v>497</v>
      </c>
      <c r="G171" s="134" t="s">
        <v>141</v>
      </c>
      <c r="H171" s="135">
        <v>26.76</v>
      </c>
      <c r="I171" s="136"/>
      <c r="J171" s="137">
        <f>ROUND(I171*H171,2)</f>
        <v>0</v>
      </c>
      <c r="K171" s="133" t="s">
        <v>142</v>
      </c>
      <c r="L171" s="33"/>
      <c r="M171" s="138" t="s">
        <v>19</v>
      </c>
      <c r="N171" s="139" t="s">
        <v>46</v>
      </c>
      <c r="P171" s="140">
        <f>O171*H171</f>
        <v>0</v>
      </c>
      <c r="Q171" s="140">
        <v>1.2999999999999999E-4</v>
      </c>
      <c r="R171" s="140">
        <f>Q171*H171</f>
        <v>3.4787999999999998E-3</v>
      </c>
      <c r="S171" s="140">
        <v>0</v>
      </c>
      <c r="T171" s="140">
        <f>S171*H171</f>
        <v>0</v>
      </c>
      <c r="U171" s="141" t="s">
        <v>19</v>
      </c>
      <c r="AR171" s="142" t="s">
        <v>143</v>
      </c>
      <c r="AT171" s="142" t="s">
        <v>138</v>
      </c>
      <c r="AU171" s="142" t="s">
        <v>87</v>
      </c>
      <c r="AY171" s="18" t="s">
        <v>135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8" t="s">
        <v>87</v>
      </c>
      <c r="BK171" s="143">
        <f>ROUND(I171*H171,2)</f>
        <v>0</v>
      </c>
      <c r="BL171" s="18" t="s">
        <v>143</v>
      </c>
      <c r="BM171" s="142" t="s">
        <v>926</v>
      </c>
    </row>
    <row r="172" spans="2:65" s="1" customFormat="1" ht="11.25">
      <c r="B172" s="33"/>
      <c r="D172" s="144" t="s">
        <v>145</v>
      </c>
      <c r="F172" s="145" t="s">
        <v>499</v>
      </c>
      <c r="I172" s="146"/>
      <c r="L172" s="33"/>
      <c r="M172" s="147"/>
      <c r="U172" s="54"/>
      <c r="AT172" s="18" t="s">
        <v>145</v>
      </c>
      <c r="AU172" s="18" t="s">
        <v>87</v>
      </c>
    </row>
    <row r="173" spans="2:65" s="12" customFormat="1" ht="11.25">
      <c r="B173" s="148"/>
      <c r="D173" s="149" t="s">
        <v>147</v>
      </c>
      <c r="E173" s="150" t="s">
        <v>19</v>
      </c>
      <c r="F173" s="151" t="s">
        <v>927</v>
      </c>
      <c r="H173" s="150" t="s">
        <v>19</v>
      </c>
      <c r="I173" s="152"/>
      <c r="L173" s="148"/>
      <c r="M173" s="153"/>
      <c r="U173" s="154"/>
      <c r="AT173" s="150" t="s">
        <v>147</v>
      </c>
      <c r="AU173" s="150" t="s">
        <v>87</v>
      </c>
      <c r="AV173" s="12" t="s">
        <v>81</v>
      </c>
      <c r="AW173" s="12" t="s">
        <v>35</v>
      </c>
      <c r="AX173" s="12" t="s">
        <v>74</v>
      </c>
      <c r="AY173" s="150" t="s">
        <v>135</v>
      </c>
    </row>
    <row r="174" spans="2:65" s="13" customFormat="1" ht="11.25">
      <c r="B174" s="155"/>
      <c r="D174" s="149" t="s">
        <v>147</v>
      </c>
      <c r="E174" s="156" t="s">
        <v>19</v>
      </c>
      <c r="F174" s="157" t="s">
        <v>928</v>
      </c>
      <c r="H174" s="158">
        <v>26.76</v>
      </c>
      <c r="I174" s="159"/>
      <c r="L174" s="155"/>
      <c r="M174" s="160"/>
      <c r="U174" s="161"/>
      <c r="AT174" s="156" t="s">
        <v>147</v>
      </c>
      <c r="AU174" s="156" t="s">
        <v>87</v>
      </c>
      <c r="AV174" s="13" t="s">
        <v>87</v>
      </c>
      <c r="AW174" s="13" t="s">
        <v>35</v>
      </c>
      <c r="AX174" s="13" t="s">
        <v>74</v>
      </c>
      <c r="AY174" s="156" t="s">
        <v>135</v>
      </c>
    </row>
    <row r="175" spans="2:65" s="15" customFormat="1" ht="11.25">
      <c r="B175" s="169"/>
      <c r="D175" s="149" t="s">
        <v>147</v>
      </c>
      <c r="E175" s="170" t="s">
        <v>19</v>
      </c>
      <c r="F175" s="171" t="s">
        <v>162</v>
      </c>
      <c r="H175" s="172">
        <v>26.76</v>
      </c>
      <c r="I175" s="173"/>
      <c r="L175" s="169"/>
      <c r="M175" s="174"/>
      <c r="U175" s="175"/>
      <c r="AT175" s="170" t="s">
        <v>147</v>
      </c>
      <c r="AU175" s="170" t="s">
        <v>87</v>
      </c>
      <c r="AV175" s="15" t="s">
        <v>143</v>
      </c>
      <c r="AW175" s="15" t="s">
        <v>35</v>
      </c>
      <c r="AX175" s="15" t="s">
        <v>81</v>
      </c>
      <c r="AY175" s="170" t="s">
        <v>135</v>
      </c>
    </row>
    <row r="176" spans="2:65" s="1" customFormat="1" ht="16.5" customHeight="1">
      <c r="B176" s="33"/>
      <c r="C176" s="131" t="s">
        <v>298</v>
      </c>
      <c r="D176" s="131" t="s">
        <v>138</v>
      </c>
      <c r="E176" s="132" t="s">
        <v>929</v>
      </c>
      <c r="F176" s="133" t="s">
        <v>930</v>
      </c>
      <c r="G176" s="134" t="s">
        <v>344</v>
      </c>
      <c r="H176" s="135">
        <v>1.6919999999999999</v>
      </c>
      <c r="I176" s="136"/>
      <c r="J176" s="137">
        <f>ROUND(I176*H176,2)</f>
        <v>0</v>
      </c>
      <c r="K176" s="133" t="s">
        <v>142</v>
      </c>
      <c r="L176" s="33"/>
      <c r="M176" s="138" t="s">
        <v>19</v>
      </c>
      <c r="N176" s="139" t="s">
        <v>46</v>
      </c>
      <c r="P176" s="140">
        <f>O176*H176</f>
        <v>0</v>
      </c>
      <c r="Q176" s="140">
        <v>0</v>
      </c>
      <c r="R176" s="140">
        <f>Q176*H176</f>
        <v>0</v>
      </c>
      <c r="S176" s="140">
        <v>1.6</v>
      </c>
      <c r="T176" s="140">
        <f>S176*H176</f>
        <v>2.7072000000000003</v>
      </c>
      <c r="U176" s="141" t="s">
        <v>19</v>
      </c>
      <c r="AR176" s="142" t="s">
        <v>143</v>
      </c>
      <c r="AT176" s="142" t="s">
        <v>138</v>
      </c>
      <c r="AU176" s="142" t="s">
        <v>87</v>
      </c>
      <c r="AY176" s="18" t="s">
        <v>135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8" t="s">
        <v>87</v>
      </c>
      <c r="BK176" s="143">
        <f>ROUND(I176*H176,2)</f>
        <v>0</v>
      </c>
      <c r="BL176" s="18" t="s">
        <v>143</v>
      </c>
      <c r="BM176" s="142" t="s">
        <v>931</v>
      </c>
    </row>
    <row r="177" spans="2:65" s="1" customFormat="1" ht="11.25">
      <c r="B177" s="33"/>
      <c r="D177" s="144" t="s">
        <v>145</v>
      </c>
      <c r="F177" s="145" t="s">
        <v>932</v>
      </c>
      <c r="I177" s="146"/>
      <c r="L177" s="33"/>
      <c r="M177" s="147"/>
      <c r="U177" s="54"/>
      <c r="AT177" s="18" t="s">
        <v>145</v>
      </c>
      <c r="AU177" s="18" t="s">
        <v>87</v>
      </c>
    </row>
    <row r="178" spans="2:65" s="12" customFormat="1" ht="11.25">
      <c r="B178" s="148"/>
      <c r="D178" s="149" t="s">
        <v>147</v>
      </c>
      <c r="E178" s="150" t="s">
        <v>19</v>
      </c>
      <c r="F178" s="151" t="s">
        <v>933</v>
      </c>
      <c r="H178" s="150" t="s">
        <v>19</v>
      </c>
      <c r="I178" s="152"/>
      <c r="L178" s="148"/>
      <c r="M178" s="153"/>
      <c r="U178" s="154"/>
      <c r="AT178" s="150" t="s">
        <v>147</v>
      </c>
      <c r="AU178" s="150" t="s">
        <v>87</v>
      </c>
      <c r="AV178" s="12" t="s">
        <v>81</v>
      </c>
      <c r="AW178" s="12" t="s">
        <v>35</v>
      </c>
      <c r="AX178" s="12" t="s">
        <v>74</v>
      </c>
      <c r="AY178" s="150" t="s">
        <v>135</v>
      </c>
    </row>
    <row r="179" spans="2:65" s="13" customFormat="1" ht="11.25">
      <c r="B179" s="155"/>
      <c r="D179" s="149" t="s">
        <v>147</v>
      </c>
      <c r="E179" s="156" t="s">
        <v>19</v>
      </c>
      <c r="F179" s="157" t="s">
        <v>934</v>
      </c>
      <c r="H179" s="158">
        <v>1.6919999999999999</v>
      </c>
      <c r="I179" s="159"/>
      <c r="L179" s="155"/>
      <c r="M179" s="160"/>
      <c r="U179" s="161"/>
      <c r="AT179" s="156" t="s">
        <v>147</v>
      </c>
      <c r="AU179" s="156" t="s">
        <v>87</v>
      </c>
      <c r="AV179" s="13" t="s">
        <v>87</v>
      </c>
      <c r="AW179" s="13" t="s">
        <v>35</v>
      </c>
      <c r="AX179" s="13" t="s">
        <v>74</v>
      </c>
      <c r="AY179" s="156" t="s">
        <v>135</v>
      </c>
    </row>
    <row r="180" spans="2:65" s="15" customFormat="1" ht="11.25">
      <c r="B180" s="169"/>
      <c r="D180" s="149" t="s">
        <v>147</v>
      </c>
      <c r="E180" s="170" t="s">
        <v>19</v>
      </c>
      <c r="F180" s="171" t="s">
        <v>162</v>
      </c>
      <c r="H180" s="172">
        <v>1.6919999999999999</v>
      </c>
      <c r="I180" s="173"/>
      <c r="L180" s="169"/>
      <c r="M180" s="174"/>
      <c r="U180" s="175"/>
      <c r="AT180" s="170" t="s">
        <v>147</v>
      </c>
      <c r="AU180" s="170" t="s">
        <v>87</v>
      </c>
      <c r="AV180" s="15" t="s">
        <v>143</v>
      </c>
      <c r="AW180" s="15" t="s">
        <v>35</v>
      </c>
      <c r="AX180" s="15" t="s">
        <v>81</v>
      </c>
      <c r="AY180" s="170" t="s">
        <v>135</v>
      </c>
    </row>
    <row r="181" spans="2:65" s="1" customFormat="1" ht="16.5" customHeight="1">
      <c r="B181" s="33"/>
      <c r="C181" s="131" t="s">
        <v>304</v>
      </c>
      <c r="D181" s="131" t="s">
        <v>138</v>
      </c>
      <c r="E181" s="132" t="s">
        <v>935</v>
      </c>
      <c r="F181" s="133" t="s">
        <v>936</v>
      </c>
      <c r="G181" s="134" t="s">
        <v>344</v>
      </c>
      <c r="H181" s="135">
        <v>47.55</v>
      </c>
      <c r="I181" s="136"/>
      <c r="J181" s="137">
        <f>ROUND(I181*H181,2)</f>
        <v>0</v>
      </c>
      <c r="K181" s="133" t="s">
        <v>142</v>
      </c>
      <c r="L181" s="33"/>
      <c r="M181" s="138" t="s">
        <v>19</v>
      </c>
      <c r="N181" s="139" t="s">
        <v>46</v>
      </c>
      <c r="P181" s="140">
        <f>O181*H181</f>
        <v>0</v>
      </c>
      <c r="Q181" s="140">
        <v>0</v>
      </c>
      <c r="R181" s="140">
        <f>Q181*H181</f>
        <v>0</v>
      </c>
      <c r="S181" s="140">
        <v>1.6</v>
      </c>
      <c r="T181" s="140">
        <f>S181*H181</f>
        <v>76.08</v>
      </c>
      <c r="U181" s="141" t="s">
        <v>19</v>
      </c>
      <c r="AR181" s="142" t="s">
        <v>318</v>
      </c>
      <c r="AT181" s="142" t="s">
        <v>138</v>
      </c>
      <c r="AU181" s="142" t="s">
        <v>87</v>
      </c>
      <c r="AY181" s="18" t="s">
        <v>135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18" t="s">
        <v>87</v>
      </c>
      <c r="BK181" s="143">
        <f>ROUND(I181*H181,2)</f>
        <v>0</v>
      </c>
      <c r="BL181" s="18" t="s">
        <v>318</v>
      </c>
      <c r="BM181" s="142" t="s">
        <v>937</v>
      </c>
    </row>
    <row r="182" spans="2:65" s="1" customFormat="1" ht="11.25">
      <c r="B182" s="33"/>
      <c r="D182" s="144" t="s">
        <v>145</v>
      </c>
      <c r="F182" s="145" t="s">
        <v>938</v>
      </c>
      <c r="I182" s="146"/>
      <c r="L182" s="33"/>
      <c r="M182" s="147"/>
      <c r="U182" s="54"/>
      <c r="AT182" s="18" t="s">
        <v>145</v>
      </c>
      <c r="AU182" s="18" t="s">
        <v>87</v>
      </c>
    </row>
    <row r="183" spans="2:65" s="12" customFormat="1" ht="11.25">
      <c r="B183" s="148"/>
      <c r="D183" s="149" t="s">
        <v>147</v>
      </c>
      <c r="E183" s="150" t="s">
        <v>19</v>
      </c>
      <c r="F183" s="151" t="s">
        <v>939</v>
      </c>
      <c r="H183" s="150" t="s">
        <v>19</v>
      </c>
      <c r="I183" s="152"/>
      <c r="L183" s="148"/>
      <c r="M183" s="153"/>
      <c r="U183" s="154"/>
      <c r="AT183" s="150" t="s">
        <v>147</v>
      </c>
      <c r="AU183" s="150" t="s">
        <v>87</v>
      </c>
      <c r="AV183" s="12" t="s">
        <v>81</v>
      </c>
      <c r="AW183" s="12" t="s">
        <v>35</v>
      </c>
      <c r="AX183" s="12" t="s">
        <v>74</v>
      </c>
      <c r="AY183" s="150" t="s">
        <v>135</v>
      </c>
    </row>
    <row r="184" spans="2:65" s="13" customFormat="1" ht="11.25">
      <c r="B184" s="155"/>
      <c r="D184" s="149" t="s">
        <v>147</v>
      </c>
      <c r="E184" s="156" t="s">
        <v>19</v>
      </c>
      <c r="F184" s="157" t="s">
        <v>940</v>
      </c>
      <c r="H184" s="158">
        <v>47.55</v>
      </c>
      <c r="I184" s="159"/>
      <c r="L184" s="155"/>
      <c r="M184" s="160"/>
      <c r="U184" s="161"/>
      <c r="AT184" s="156" t="s">
        <v>147</v>
      </c>
      <c r="AU184" s="156" t="s">
        <v>87</v>
      </c>
      <c r="AV184" s="13" t="s">
        <v>87</v>
      </c>
      <c r="AW184" s="13" t="s">
        <v>35</v>
      </c>
      <c r="AX184" s="13" t="s">
        <v>74</v>
      </c>
      <c r="AY184" s="156" t="s">
        <v>135</v>
      </c>
    </row>
    <row r="185" spans="2:65" s="15" customFormat="1" ht="11.25">
      <c r="B185" s="169"/>
      <c r="D185" s="149" t="s">
        <v>147</v>
      </c>
      <c r="E185" s="170" t="s">
        <v>19</v>
      </c>
      <c r="F185" s="171" t="s">
        <v>162</v>
      </c>
      <c r="H185" s="172">
        <v>47.55</v>
      </c>
      <c r="I185" s="173"/>
      <c r="L185" s="169"/>
      <c r="M185" s="174"/>
      <c r="U185" s="175"/>
      <c r="AT185" s="170" t="s">
        <v>147</v>
      </c>
      <c r="AU185" s="170" t="s">
        <v>87</v>
      </c>
      <c r="AV185" s="15" t="s">
        <v>143</v>
      </c>
      <c r="AW185" s="15" t="s">
        <v>35</v>
      </c>
      <c r="AX185" s="15" t="s">
        <v>81</v>
      </c>
      <c r="AY185" s="170" t="s">
        <v>135</v>
      </c>
    </row>
    <row r="186" spans="2:65" s="1" customFormat="1" ht="16.5" customHeight="1">
      <c r="B186" s="33"/>
      <c r="C186" s="131" t="s">
        <v>318</v>
      </c>
      <c r="D186" s="131" t="s">
        <v>138</v>
      </c>
      <c r="E186" s="132" t="s">
        <v>941</v>
      </c>
      <c r="F186" s="133" t="s">
        <v>942</v>
      </c>
      <c r="G186" s="134" t="s">
        <v>141</v>
      </c>
      <c r="H186" s="135">
        <v>718.6</v>
      </c>
      <c r="I186" s="136"/>
      <c r="J186" s="137">
        <f>ROUND(I186*H186,2)</f>
        <v>0</v>
      </c>
      <c r="K186" s="133" t="s">
        <v>142</v>
      </c>
      <c r="L186" s="33"/>
      <c r="M186" s="138" t="s">
        <v>19</v>
      </c>
      <c r="N186" s="139" t="s">
        <v>46</v>
      </c>
      <c r="P186" s="140">
        <f>O186*H186</f>
        <v>0</v>
      </c>
      <c r="Q186" s="140">
        <v>0</v>
      </c>
      <c r="R186" s="140">
        <f>Q186*H186</f>
        <v>0</v>
      </c>
      <c r="S186" s="140">
        <v>0.09</v>
      </c>
      <c r="T186" s="140">
        <f>S186*H186</f>
        <v>64.674000000000007</v>
      </c>
      <c r="U186" s="141" t="s">
        <v>19</v>
      </c>
      <c r="AR186" s="142" t="s">
        <v>143</v>
      </c>
      <c r="AT186" s="142" t="s">
        <v>138</v>
      </c>
      <c r="AU186" s="142" t="s">
        <v>87</v>
      </c>
      <c r="AY186" s="18" t="s">
        <v>135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8" t="s">
        <v>87</v>
      </c>
      <c r="BK186" s="143">
        <f>ROUND(I186*H186,2)</f>
        <v>0</v>
      </c>
      <c r="BL186" s="18" t="s">
        <v>143</v>
      </c>
      <c r="BM186" s="142" t="s">
        <v>943</v>
      </c>
    </row>
    <row r="187" spans="2:65" s="1" customFormat="1" ht="11.25">
      <c r="B187" s="33"/>
      <c r="D187" s="144" t="s">
        <v>145</v>
      </c>
      <c r="F187" s="145" t="s">
        <v>944</v>
      </c>
      <c r="I187" s="146"/>
      <c r="L187" s="33"/>
      <c r="M187" s="147"/>
      <c r="U187" s="54"/>
      <c r="AT187" s="18" t="s">
        <v>145</v>
      </c>
      <c r="AU187" s="18" t="s">
        <v>87</v>
      </c>
    </row>
    <row r="188" spans="2:65" s="12" customFormat="1" ht="11.25">
      <c r="B188" s="148"/>
      <c r="D188" s="149" t="s">
        <v>147</v>
      </c>
      <c r="E188" s="150" t="s">
        <v>19</v>
      </c>
      <c r="F188" s="151" t="s">
        <v>945</v>
      </c>
      <c r="H188" s="150" t="s">
        <v>19</v>
      </c>
      <c r="I188" s="152"/>
      <c r="L188" s="148"/>
      <c r="M188" s="153"/>
      <c r="U188" s="154"/>
      <c r="AT188" s="150" t="s">
        <v>147</v>
      </c>
      <c r="AU188" s="150" t="s">
        <v>87</v>
      </c>
      <c r="AV188" s="12" t="s">
        <v>81</v>
      </c>
      <c r="AW188" s="12" t="s">
        <v>35</v>
      </c>
      <c r="AX188" s="12" t="s">
        <v>74</v>
      </c>
      <c r="AY188" s="150" t="s">
        <v>135</v>
      </c>
    </row>
    <row r="189" spans="2:65" s="13" customFormat="1" ht="11.25">
      <c r="B189" s="155"/>
      <c r="D189" s="149" t="s">
        <v>147</v>
      </c>
      <c r="E189" s="156" t="s">
        <v>19</v>
      </c>
      <c r="F189" s="157" t="s">
        <v>946</v>
      </c>
      <c r="H189" s="158">
        <v>317</v>
      </c>
      <c r="I189" s="159"/>
      <c r="L189" s="155"/>
      <c r="M189" s="160"/>
      <c r="U189" s="161"/>
      <c r="AT189" s="156" t="s">
        <v>147</v>
      </c>
      <c r="AU189" s="156" t="s">
        <v>87</v>
      </c>
      <c r="AV189" s="13" t="s">
        <v>87</v>
      </c>
      <c r="AW189" s="13" t="s">
        <v>35</v>
      </c>
      <c r="AX189" s="13" t="s">
        <v>74</v>
      </c>
      <c r="AY189" s="156" t="s">
        <v>135</v>
      </c>
    </row>
    <row r="190" spans="2:65" s="13" customFormat="1" ht="11.25">
      <c r="B190" s="155"/>
      <c r="D190" s="149" t="s">
        <v>147</v>
      </c>
      <c r="E190" s="156" t="s">
        <v>19</v>
      </c>
      <c r="F190" s="157" t="s">
        <v>947</v>
      </c>
      <c r="H190" s="158">
        <v>42.3</v>
      </c>
      <c r="I190" s="159"/>
      <c r="L190" s="155"/>
      <c r="M190" s="160"/>
      <c r="U190" s="161"/>
      <c r="AT190" s="156" t="s">
        <v>147</v>
      </c>
      <c r="AU190" s="156" t="s">
        <v>87</v>
      </c>
      <c r="AV190" s="13" t="s">
        <v>87</v>
      </c>
      <c r="AW190" s="13" t="s">
        <v>35</v>
      </c>
      <c r="AX190" s="13" t="s">
        <v>74</v>
      </c>
      <c r="AY190" s="156" t="s">
        <v>135</v>
      </c>
    </row>
    <row r="191" spans="2:65" s="12" customFormat="1" ht="11.25">
      <c r="B191" s="148"/>
      <c r="D191" s="149" t="s">
        <v>147</v>
      </c>
      <c r="E191" s="150" t="s">
        <v>19</v>
      </c>
      <c r="F191" s="151" t="s">
        <v>948</v>
      </c>
      <c r="H191" s="150" t="s">
        <v>19</v>
      </c>
      <c r="I191" s="152"/>
      <c r="L191" s="148"/>
      <c r="M191" s="153"/>
      <c r="U191" s="154"/>
      <c r="AT191" s="150" t="s">
        <v>147</v>
      </c>
      <c r="AU191" s="150" t="s">
        <v>87</v>
      </c>
      <c r="AV191" s="12" t="s">
        <v>81</v>
      </c>
      <c r="AW191" s="12" t="s">
        <v>35</v>
      </c>
      <c r="AX191" s="12" t="s">
        <v>74</v>
      </c>
      <c r="AY191" s="150" t="s">
        <v>135</v>
      </c>
    </row>
    <row r="192" spans="2:65" s="13" customFormat="1" ht="11.25">
      <c r="B192" s="155"/>
      <c r="D192" s="149" t="s">
        <v>147</v>
      </c>
      <c r="E192" s="156" t="s">
        <v>19</v>
      </c>
      <c r="F192" s="157" t="s">
        <v>949</v>
      </c>
      <c r="H192" s="158">
        <v>317</v>
      </c>
      <c r="I192" s="159"/>
      <c r="L192" s="155"/>
      <c r="M192" s="160"/>
      <c r="U192" s="161"/>
      <c r="AT192" s="156" t="s">
        <v>147</v>
      </c>
      <c r="AU192" s="156" t="s">
        <v>87</v>
      </c>
      <c r="AV192" s="13" t="s">
        <v>87</v>
      </c>
      <c r="AW192" s="13" t="s">
        <v>35</v>
      </c>
      <c r="AX192" s="13" t="s">
        <v>74</v>
      </c>
      <c r="AY192" s="156" t="s">
        <v>135</v>
      </c>
    </row>
    <row r="193" spans="2:65" s="13" customFormat="1" ht="11.25">
      <c r="B193" s="155"/>
      <c r="D193" s="149" t="s">
        <v>147</v>
      </c>
      <c r="E193" s="156" t="s">
        <v>19</v>
      </c>
      <c r="F193" s="157" t="s">
        <v>947</v>
      </c>
      <c r="H193" s="158">
        <v>42.3</v>
      </c>
      <c r="I193" s="159"/>
      <c r="L193" s="155"/>
      <c r="M193" s="160"/>
      <c r="U193" s="161"/>
      <c r="AT193" s="156" t="s">
        <v>147</v>
      </c>
      <c r="AU193" s="156" t="s">
        <v>87</v>
      </c>
      <c r="AV193" s="13" t="s">
        <v>87</v>
      </c>
      <c r="AW193" s="13" t="s">
        <v>35</v>
      </c>
      <c r="AX193" s="13" t="s">
        <v>74</v>
      </c>
      <c r="AY193" s="156" t="s">
        <v>135</v>
      </c>
    </row>
    <row r="194" spans="2:65" s="15" customFormat="1" ht="11.25">
      <c r="B194" s="169"/>
      <c r="D194" s="149" t="s">
        <v>147</v>
      </c>
      <c r="E194" s="170" t="s">
        <v>19</v>
      </c>
      <c r="F194" s="171" t="s">
        <v>162</v>
      </c>
      <c r="H194" s="172">
        <v>718.59999999999991</v>
      </c>
      <c r="I194" s="173"/>
      <c r="L194" s="169"/>
      <c r="M194" s="174"/>
      <c r="U194" s="175"/>
      <c r="AT194" s="170" t="s">
        <v>147</v>
      </c>
      <c r="AU194" s="170" t="s">
        <v>87</v>
      </c>
      <c r="AV194" s="15" t="s">
        <v>143</v>
      </c>
      <c r="AW194" s="15" t="s">
        <v>35</v>
      </c>
      <c r="AX194" s="15" t="s">
        <v>81</v>
      </c>
      <c r="AY194" s="170" t="s">
        <v>135</v>
      </c>
    </row>
    <row r="195" spans="2:65" s="1" customFormat="1" ht="24.2" customHeight="1">
      <c r="B195" s="33"/>
      <c r="C195" s="131" t="s">
        <v>323</v>
      </c>
      <c r="D195" s="131" t="s">
        <v>138</v>
      </c>
      <c r="E195" s="132" t="s">
        <v>518</v>
      </c>
      <c r="F195" s="133" t="s">
        <v>519</v>
      </c>
      <c r="G195" s="134" t="s">
        <v>141</v>
      </c>
      <c r="H195" s="135">
        <v>6.125</v>
      </c>
      <c r="I195" s="136"/>
      <c r="J195" s="137">
        <f>ROUND(I195*H195,2)</f>
        <v>0</v>
      </c>
      <c r="K195" s="133" t="s">
        <v>142</v>
      </c>
      <c r="L195" s="33"/>
      <c r="M195" s="138" t="s">
        <v>19</v>
      </c>
      <c r="N195" s="139" t="s">
        <v>46</v>
      </c>
      <c r="P195" s="140">
        <f>O195*H195</f>
        <v>0</v>
      </c>
      <c r="Q195" s="140">
        <v>0</v>
      </c>
      <c r="R195" s="140">
        <f>Q195*H195</f>
        <v>0</v>
      </c>
      <c r="S195" s="140">
        <v>6.5000000000000002E-2</v>
      </c>
      <c r="T195" s="140">
        <f>S195*H195</f>
        <v>0.39812500000000001</v>
      </c>
      <c r="U195" s="141" t="s">
        <v>19</v>
      </c>
      <c r="AR195" s="142" t="s">
        <v>143</v>
      </c>
      <c r="AT195" s="142" t="s">
        <v>138</v>
      </c>
      <c r="AU195" s="142" t="s">
        <v>87</v>
      </c>
      <c r="AY195" s="18" t="s">
        <v>135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8" t="s">
        <v>87</v>
      </c>
      <c r="BK195" s="143">
        <f>ROUND(I195*H195,2)</f>
        <v>0</v>
      </c>
      <c r="BL195" s="18" t="s">
        <v>143</v>
      </c>
      <c r="BM195" s="142" t="s">
        <v>950</v>
      </c>
    </row>
    <row r="196" spans="2:65" s="1" customFormat="1" ht="11.25">
      <c r="B196" s="33"/>
      <c r="D196" s="144" t="s">
        <v>145</v>
      </c>
      <c r="F196" s="145" t="s">
        <v>521</v>
      </c>
      <c r="I196" s="146"/>
      <c r="L196" s="33"/>
      <c r="M196" s="147"/>
      <c r="U196" s="54"/>
      <c r="AT196" s="18" t="s">
        <v>145</v>
      </c>
      <c r="AU196" s="18" t="s">
        <v>87</v>
      </c>
    </row>
    <row r="197" spans="2:65" s="12" customFormat="1" ht="11.25">
      <c r="B197" s="148"/>
      <c r="D197" s="149" t="s">
        <v>147</v>
      </c>
      <c r="E197" s="150" t="s">
        <v>19</v>
      </c>
      <c r="F197" s="151" t="s">
        <v>951</v>
      </c>
      <c r="H197" s="150" t="s">
        <v>19</v>
      </c>
      <c r="I197" s="152"/>
      <c r="L197" s="148"/>
      <c r="M197" s="153"/>
      <c r="U197" s="154"/>
      <c r="AT197" s="150" t="s">
        <v>147</v>
      </c>
      <c r="AU197" s="150" t="s">
        <v>87</v>
      </c>
      <c r="AV197" s="12" t="s">
        <v>81</v>
      </c>
      <c r="AW197" s="12" t="s">
        <v>35</v>
      </c>
      <c r="AX197" s="12" t="s">
        <v>74</v>
      </c>
      <c r="AY197" s="150" t="s">
        <v>135</v>
      </c>
    </row>
    <row r="198" spans="2:65" s="13" customFormat="1" ht="11.25">
      <c r="B198" s="155"/>
      <c r="D198" s="149" t="s">
        <v>147</v>
      </c>
      <c r="E198" s="156" t="s">
        <v>19</v>
      </c>
      <c r="F198" s="157" t="s">
        <v>952</v>
      </c>
      <c r="H198" s="158">
        <v>6.125</v>
      </c>
      <c r="I198" s="159"/>
      <c r="L198" s="155"/>
      <c r="M198" s="160"/>
      <c r="U198" s="161"/>
      <c r="AT198" s="156" t="s">
        <v>147</v>
      </c>
      <c r="AU198" s="156" t="s">
        <v>87</v>
      </c>
      <c r="AV198" s="13" t="s">
        <v>87</v>
      </c>
      <c r="AW198" s="13" t="s">
        <v>35</v>
      </c>
      <c r="AX198" s="13" t="s">
        <v>74</v>
      </c>
      <c r="AY198" s="156" t="s">
        <v>135</v>
      </c>
    </row>
    <row r="199" spans="2:65" s="15" customFormat="1" ht="11.25">
      <c r="B199" s="169"/>
      <c r="D199" s="149" t="s">
        <v>147</v>
      </c>
      <c r="E199" s="170" t="s">
        <v>19</v>
      </c>
      <c r="F199" s="171" t="s">
        <v>162</v>
      </c>
      <c r="H199" s="172">
        <v>6.125</v>
      </c>
      <c r="I199" s="173"/>
      <c r="L199" s="169"/>
      <c r="M199" s="174"/>
      <c r="U199" s="175"/>
      <c r="AT199" s="170" t="s">
        <v>147</v>
      </c>
      <c r="AU199" s="170" t="s">
        <v>87</v>
      </c>
      <c r="AV199" s="15" t="s">
        <v>143</v>
      </c>
      <c r="AW199" s="15" t="s">
        <v>35</v>
      </c>
      <c r="AX199" s="15" t="s">
        <v>81</v>
      </c>
      <c r="AY199" s="170" t="s">
        <v>135</v>
      </c>
    </row>
    <row r="200" spans="2:65" s="1" customFormat="1" ht="24.2" customHeight="1">
      <c r="B200" s="33"/>
      <c r="C200" s="131" t="s">
        <v>341</v>
      </c>
      <c r="D200" s="131" t="s">
        <v>138</v>
      </c>
      <c r="E200" s="132" t="s">
        <v>534</v>
      </c>
      <c r="F200" s="133" t="s">
        <v>535</v>
      </c>
      <c r="G200" s="134" t="s">
        <v>141</v>
      </c>
      <c r="H200" s="135">
        <v>2.2000000000000002</v>
      </c>
      <c r="I200" s="136"/>
      <c r="J200" s="137">
        <f>ROUND(I200*H200,2)</f>
        <v>0</v>
      </c>
      <c r="K200" s="133" t="s">
        <v>142</v>
      </c>
      <c r="L200" s="33"/>
      <c r="M200" s="138" t="s">
        <v>19</v>
      </c>
      <c r="N200" s="139" t="s">
        <v>46</v>
      </c>
      <c r="P200" s="140">
        <f>O200*H200</f>
        <v>0</v>
      </c>
      <c r="Q200" s="140">
        <v>0</v>
      </c>
      <c r="R200" s="140">
        <f>Q200*H200</f>
        <v>0</v>
      </c>
      <c r="S200" s="140">
        <v>6.3E-2</v>
      </c>
      <c r="T200" s="140">
        <f>S200*H200</f>
        <v>0.1386</v>
      </c>
      <c r="U200" s="141" t="s">
        <v>19</v>
      </c>
      <c r="AR200" s="142" t="s">
        <v>143</v>
      </c>
      <c r="AT200" s="142" t="s">
        <v>138</v>
      </c>
      <c r="AU200" s="142" t="s">
        <v>87</v>
      </c>
      <c r="AY200" s="18" t="s">
        <v>135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8" t="s">
        <v>87</v>
      </c>
      <c r="BK200" s="143">
        <f>ROUND(I200*H200,2)</f>
        <v>0</v>
      </c>
      <c r="BL200" s="18" t="s">
        <v>143</v>
      </c>
      <c r="BM200" s="142" t="s">
        <v>953</v>
      </c>
    </row>
    <row r="201" spans="2:65" s="1" customFormat="1" ht="11.25">
      <c r="B201" s="33"/>
      <c r="D201" s="144" t="s">
        <v>145</v>
      </c>
      <c r="F201" s="145" t="s">
        <v>537</v>
      </c>
      <c r="I201" s="146"/>
      <c r="L201" s="33"/>
      <c r="M201" s="147"/>
      <c r="U201" s="54"/>
      <c r="AT201" s="18" t="s">
        <v>145</v>
      </c>
      <c r="AU201" s="18" t="s">
        <v>87</v>
      </c>
    </row>
    <row r="202" spans="2:65" s="12" customFormat="1" ht="11.25">
      <c r="B202" s="148"/>
      <c r="D202" s="149" t="s">
        <v>147</v>
      </c>
      <c r="E202" s="150" t="s">
        <v>19</v>
      </c>
      <c r="F202" s="151" t="s">
        <v>954</v>
      </c>
      <c r="H202" s="150" t="s">
        <v>19</v>
      </c>
      <c r="I202" s="152"/>
      <c r="L202" s="148"/>
      <c r="M202" s="153"/>
      <c r="U202" s="154"/>
      <c r="AT202" s="150" t="s">
        <v>147</v>
      </c>
      <c r="AU202" s="150" t="s">
        <v>87</v>
      </c>
      <c r="AV202" s="12" t="s">
        <v>81</v>
      </c>
      <c r="AW202" s="12" t="s">
        <v>35</v>
      </c>
      <c r="AX202" s="12" t="s">
        <v>74</v>
      </c>
      <c r="AY202" s="150" t="s">
        <v>135</v>
      </c>
    </row>
    <row r="203" spans="2:65" s="13" customFormat="1" ht="11.25">
      <c r="B203" s="155"/>
      <c r="D203" s="149" t="s">
        <v>147</v>
      </c>
      <c r="E203" s="156" t="s">
        <v>19</v>
      </c>
      <c r="F203" s="157" t="s">
        <v>955</v>
      </c>
      <c r="H203" s="158">
        <v>2.2000000000000002</v>
      </c>
      <c r="I203" s="159"/>
      <c r="L203" s="155"/>
      <c r="M203" s="160"/>
      <c r="U203" s="161"/>
      <c r="AT203" s="156" t="s">
        <v>147</v>
      </c>
      <c r="AU203" s="156" t="s">
        <v>87</v>
      </c>
      <c r="AV203" s="13" t="s">
        <v>87</v>
      </c>
      <c r="AW203" s="13" t="s">
        <v>35</v>
      </c>
      <c r="AX203" s="13" t="s">
        <v>74</v>
      </c>
      <c r="AY203" s="156" t="s">
        <v>135</v>
      </c>
    </row>
    <row r="204" spans="2:65" s="15" customFormat="1" ht="11.25">
      <c r="B204" s="169"/>
      <c r="D204" s="149" t="s">
        <v>147</v>
      </c>
      <c r="E204" s="170" t="s">
        <v>19</v>
      </c>
      <c r="F204" s="171" t="s">
        <v>162</v>
      </c>
      <c r="H204" s="172">
        <v>2.2000000000000002</v>
      </c>
      <c r="I204" s="173"/>
      <c r="L204" s="169"/>
      <c r="M204" s="174"/>
      <c r="U204" s="175"/>
      <c r="AT204" s="170" t="s">
        <v>147</v>
      </c>
      <c r="AU204" s="170" t="s">
        <v>87</v>
      </c>
      <c r="AV204" s="15" t="s">
        <v>143</v>
      </c>
      <c r="AW204" s="15" t="s">
        <v>35</v>
      </c>
      <c r="AX204" s="15" t="s">
        <v>81</v>
      </c>
      <c r="AY204" s="170" t="s">
        <v>135</v>
      </c>
    </row>
    <row r="205" spans="2:65" s="1" customFormat="1" ht="24.2" customHeight="1">
      <c r="B205" s="33"/>
      <c r="C205" s="131" t="s">
        <v>354</v>
      </c>
      <c r="D205" s="131" t="s">
        <v>138</v>
      </c>
      <c r="E205" s="132" t="s">
        <v>541</v>
      </c>
      <c r="F205" s="133" t="s">
        <v>542</v>
      </c>
      <c r="G205" s="134" t="s">
        <v>141</v>
      </c>
      <c r="H205" s="135">
        <v>94.507999999999996</v>
      </c>
      <c r="I205" s="136"/>
      <c r="J205" s="137">
        <f>ROUND(I205*H205,2)</f>
        <v>0</v>
      </c>
      <c r="K205" s="133" t="s">
        <v>142</v>
      </c>
      <c r="L205" s="33"/>
      <c r="M205" s="138" t="s">
        <v>19</v>
      </c>
      <c r="N205" s="139" t="s">
        <v>46</v>
      </c>
      <c r="P205" s="140">
        <f>O205*H205</f>
        <v>0</v>
      </c>
      <c r="Q205" s="140">
        <v>0</v>
      </c>
      <c r="R205" s="140">
        <f>Q205*H205</f>
        <v>0</v>
      </c>
      <c r="S205" s="140">
        <v>5.0000000000000001E-3</v>
      </c>
      <c r="T205" s="140">
        <f>S205*H205</f>
        <v>0.47253999999999996</v>
      </c>
      <c r="U205" s="141" t="s">
        <v>19</v>
      </c>
      <c r="AR205" s="142" t="s">
        <v>143</v>
      </c>
      <c r="AT205" s="142" t="s">
        <v>138</v>
      </c>
      <c r="AU205" s="142" t="s">
        <v>87</v>
      </c>
      <c r="AY205" s="18" t="s">
        <v>135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8" t="s">
        <v>87</v>
      </c>
      <c r="BK205" s="143">
        <f>ROUND(I205*H205,2)</f>
        <v>0</v>
      </c>
      <c r="BL205" s="18" t="s">
        <v>143</v>
      </c>
      <c r="BM205" s="142" t="s">
        <v>956</v>
      </c>
    </row>
    <row r="206" spans="2:65" s="1" customFormat="1" ht="11.25">
      <c r="B206" s="33"/>
      <c r="D206" s="144" t="s">
        <v>145</v>
      </c>
      <c r="F206" s="145" t="s">
        <v>544</v>
      </c>
      <c r="I206" s="146"/>
      <c r="L206" s="33"/>
      <c r="M206" s="147"/>
      <c r="U206" s="54"/>
      <c r="AT206" s="18" t="s">
        <v>145</v>
      </c>
      <c r="AU206" s="18" t="s">
        <v>87</v>
      </c>
    </row>
    <row r="207" spans="2:65" s="12" customFormat="1" ht="11.25">
      <c r="B207" s="148"/>
      <c r="D207" s="149" t="s">
        <v>147</v>
      </c>
      <c r="E207" s="150" t="s">
        <v>19</v>
      </c>
      <c r="F207" s="151" t="s">
        <v>900</v>
      </c>
      <c r="H207" s="150" t="s">
        <v>19</v>
      </c>
      <c r="I207" s="152"/>
      <c r="L207" s="148"/>
      <c r="M207" s="153"/>
      <c r="U207" s="154"/>
      <c r="AT207" s="150" t="s">
        <v>147</v>
      </c>
      <c r="AU207" s="150" t="s">
        <v>87</v>
      </c>
      <c r="AV207" s="12" t="s">
        <v>81</v>
      </c>
      <c r="AW207" s="12" t="s">
        <v>35</v>
      </c>
      <c r="AX207" s="12" t="s">
        <v>74</v>
      </c>
      <c r="AY207" s="150" t="s">
        <v>135</v>
      </c>
    </row>
    <row r="208" spans="2:65" s="13" customFormat="1" ht="11.25">
      <c r="B208" s="155"/>
      <c r="D208" s="149" t="s">
        <v>147</v>
      </c>
      <c r="E208" s="156" t="s">
        <v>19</v>
      </c>
      <c r="F208" s="157" t="s">
        <v>901</v>
      </c>
      <c r="H208" s="158">
        <v>93.1</v>
      </c>
      <c r="I208" s="159"/>
      <c r="L208" s="155"/>
      <c r="M208" s="160"/>
      <c r="U208" s="161"/>
      <c r="AT208" s="156" t="s">
        <v>147</v>
      </c>
      <c r="AU208" s="156" t="s">
        <v>87</v>
      </c>
      <c r="AV208" s="13" t="s">
        <v>87</v>
      </c>
      <c r="AW208" s="13" t="s">
        <v>35</v>
      </c>
      <c r="AX208" s="13" t="s">
        <v>74</v>
      </c>
      <c r="AY208" s="156" t="s">
        <v>135</v>
      </c>
    </row>
    <row r="209" spans="2:65" s="13" customFormat="1" ht="11.25">
      <c r="B209" s="155"/>
      <c r="D209" s="149" t="s">
        <v>147</v>
      </c>
      <c r="E209" s="156" t="s">
        <v>19</v>
      </c>
      <c r="F209" s="157" t="s">
        <v>902</v>
      </c>
      <c r="H209" s="158">
        <v>4.2</v>
      </c>
      <c r="I209" s="159"/>
      <c r="L209" s="155"/>
      <c r="M209" s="160"/>
      <c r="U209" s="161"/>
      <c r="AT209" s="156" t="s">
        <v>147</v>
      </c>
      <c r="AU209" s="156" t="s">
        <v>87</v>
      </c>
      <c r="AV209" s="13" t="s">
        <v>87</v>
      </c>
      <c r="AW209" s="13" t="s">
        <v>35</v>
      </c>
      <c r="AX209" s="13" t="s">
        <v>74</v>
      </c>
      <c r="AY209" s="156" t="s">
        <v>135</v>
      </c>
    </row>
    <row r="210" spans="2:65" s="13" customFormat="1" ht="11.25">
      <c r="B210" s="155"/>
      <c r="D210" s="149" t="s">
        <v>147</v>
      </c>
      <c r="E210" s="156" t="s">
        <v>19</v>
      </c>
      <c r="F210" s="157" t="s">
        <v>903</v>
      </c>
      <c r="H210" s="158">
        <v>4.0199999999999996</v>
      </c>
      <c r="I210" s="159"/>
      <c r="L210" s="155"/>
      <c r="M210" s="160"/>
      <c r="U210" s="161"/>
      <c r="AT210" s="156" t="s">
        <v>147</v>
      </c>
      <c r="AU210" s="156" t="s">
        <v>87</v>
      </c>
      <c r="AV210" s="13" t="s">
        <v>87</v>
      </c>
      <c r="AW210" s="13" t="s">
        <v>35</v>
      </c>
      <c r="AX210" s="13" t="s">
        <v>74</v>
      </c>
      <c r="AY210" s="156" t="s">
        <v>135</v>
      </c>
    </row>
    <row r="211" spans="2:65" s="12" customFormat="1" ht="11.25">
      <c r="B211" s="148"/>
      <c r="D211" s="149" t="s">
        <v>147</v>
      </c>
      <c r="E211" s="150" t="s">
        <v>19</v>
      </c>
      <c r="F211" s="151" t="s">
        <v>904</v>
      </c>
      <c r="H211" s="150" t="s">
        <v>19</v>
      </c>
      <c r="I211" s="152"/>
      <c r="L211" s="148"/>
      <c r="M211" s="153"/>
      <c r="U211" s="154"/>
      <c r="AT211" s="150" t="s">
        <v>147</v>
      </c>
      <c r="AU211" s="150" t="s">
        <v>87</v>
      </c>
      <c r="AV211" s="12" t="s">
        <v>81</v>
      </c>
      <c r="AW211" s="12" t="s">
        <v>35</v>
      </c>
      <c r="AX211" s="12" t="s">
        <v>74</v>
      </c>
      <c r="AY211" s="150" t="s">
        <v>135</v>
      </c>
    </row>
    <row r="212" spans="2:65" s="13" customFormat="1" ht="11.25">
      <c r="B212" s="155"/>
      <c r="D212" s="149" t="s">
        <v>147</v>
      </c>
      <c r="E212" s="156" t="s">
        <v>19</v>
      </c>
      <c r="F212" s="157" t="s">
        <v>905</v>
      </c>
      <c r="H212" s="158">
        <v>-1.8</v>
      </c>
      <c r="I212" s="159"/>
      <c r="L212" s="155"/>
      <c r="M212" s="160"/>
      <c r="U212" s="161"/>
      <c r="AT212" s="156" t="s">
        <v>147</v>
      </c>
      <c r="AU212" s="156" t="s">
        <v>87</v>
      </c>
      <c r="AV212" s="13" t="s">
        <v>87</v>
      </c>
      <c r="AW212" s="13" t="s">
        <v>35</v>
      </c>
      <c r="AX212" s="13" t="s">
        <v>74</v>
      </c>
      <c r="AY212" s="156" t="s">
        <v>135</v>
      </c>
    </row>
    <row r="213" spans="2:65" s="13" customFormat="1" ht="11.25">
      <c r="B213" s="155"/>
      <c r="D213" s="149" t="s">
        <v>147</v>
      </c>
      <c r="E213" s="156" t="s">
        <v>19</v>
      </c>
      <c r="F213" s="157" t="s">
        <v>906</v>
      </c>
      <c r="H213" s="158">
        <v>-6.125</v>
      </c>
      <c r="I213" s="159"/>
      <c r="L213" s="155"/>
      <c r="M213" s="160"/>
      <c r="U213" s="161"/>
      <c r="AT213" s="156" t="s">
        <v>147</v>
      </c>
      <c r="AU213" s="156" t="s">
        <v>87</v>
      </c>
      <c r="AV213" s="13" t="s">
        <v>87</v>
      </c>
      <c r="AW213" s="13" t="s">
        <v>35</v>
      </c>
      <c r="AX213" s="13" t="s">
        <v>74</v>
      </c>
      <c r="AY213" s="156" t="s">
        <v>135</v>
      </c>
    </row>
    <row r="214" spans="2:65" s="12" customFormat="1" ht="11.25">
      <c r="B214" s="148"/>
      <c r="D214" s="149" t="s">
        <v>147</v>
      </c>
      <c r="E214" s="150" t="s">
        <v>19</v>
      </c>
      <c r="F214" s="151" t="s">
        <v>907</v>
      </c>
      <c r="H214" s="150" t="s">
        <v>19</v>
      </c>
      <c r="I214" s="152"/>
      <c r="L214" s="148"/>
      <c r="M214" s="153"/>
      <c r="U214" s="154"/>
      <c r="AT214" s="150" t="s">
        <v>147</v>
      </c>
      <c r="AU214" s="150" t="s">
        <v>87</v>
      </c>
      <c r="AV214" s="12" t="s">
        <v>81</v>
      </c>
      <c r="AW214" s="12" t="s">
        <v>35</v>
      </c>
      <c r="AX214" s="12" t="s">
        <v>74</v>
      </c>
      <c r="AY214" s="150" t="s">
        <v>135</v>
      </c>
    </row>
    <row r="215" spans="2:65" s="13" customFormat="1" ht="11.25">
      <c r="B215" s="155"/>
      <c r="D215" s="149" t="s">
        <v>147</v>
      </c>
      <c r="E215" s="156" t="s">
        <v>19</v>
      </c>
      <c r="F215" s="157" t="s">
        <v>908</v>
      </c>
      <c r="H215" s="158">
        <v>0.61299999999999999</v>
      </c>
      <c r="I215" s="159"/>
      <c r="L215" s="155"/>
      <c r="M215" s="160"/>
      <c r="U215" s="161"/>
      <c r="AT215" s="156" t="s">
        <v>147</v>
      </c>
      <c r="AU215" s="156" t="s">
        <v>87</v>
      </c>
      <c r="AV215" s="13" t="s">
        <v>87</v>
      </c>
      <c r="AW215" s="13" t="s">
        <v>35</v>
      </c>
      <c r="AX215" s="13" t="s">
        <v>74</v>
      </c>
      <c r="AY215" s="156" t="s">
        <v>135</v>
      </c>
    </row>
    <row r="216" spans="2:65" s="13" customFormat="1" ht="11.25">
      <c r="B216" s="155"/>
      <c r="D216" s="149" t="s">
        <v>147</v>
      </c>
      <c r="E216" s="156" t="s">
        <v>19</v>
      </c>
      <c r="F216" s="157" t="s">
        <v>909</v>
      </c>
      <c r="H216" s="158">
        <v>0.5</v>
      </c>
      <c r="I216" s="159"/>
      <c r="L216" s="155"/>
      <c r="M216" s="160"/>
      <c r="U216" s="161"/>
      <c r="AT216" s="156" t="s">
        <v>147</v>
      </c>
      <c r="AU216" s="156" t="s">
        <v>87</v>
      </c>
      <c r="AV216" s="13" t="s">
        <v>87</v>
      </c>
      <c r="AW216" s="13" t="s">
        <v>35</v>
      </c>
      <c r="AX216" s="13" t="s">
        <v>74</v>
      </c>
      <c r="AY216" s="156" t="s">
        <v>135</v>
      </c>
    </row>
    <row r="217" spans="2:65" s="15" customFormat="1" ht="11.25">
      <c r="B217" s="169"/>
      <c r="D217" s="149" t="s">
        <v>147</v>
      </c>
      <c r="E217" s="170" t="s">
        <v>19</v>
      </c>
      <c r="F217" s="171" t="s">
        <v>162</v>
      </c>
      <c r="H217" s="172">
        <v>94.507999999999996</v>
      </c>
      <c r="I217" s="173"/>
      <c r="L217" s="169"/>
      <c r="M217" s="174"/>
      <c r="U217" s="175"/>
      <c r="AT217" s="170" t="s">
        <v>147</v>
      </c>
      <c r="AU217" s="170" t="s">
        <v>87</v>
      </c>
      <c r="AV217" s="15" t="s">
        <v>143</v>
      </c>
      <c r="AW217" s="15" t="s">
        <v>35</v>
      </c>
      <c r="AX217" s="15" t="s">
        <v>81</v>
      </c>
      <c r="AY217" s="170" t="s">
        <v>135</v>
      </c>
    </row>
    <row r="218" spans="2:65" s="1" customFormat="1" ht="16.5" customHeight="1">
      <c r="B218" s="33"/>
      <c r="C218" s="131" t="s">
        <v>359</v>
      </c>
      <c r="D218" s="131" t="s">
        <v>138</v>
      </c>
      <c r="E218" s="132" t="s">
        <v>957</v>
      </c>
      <c r="F218" s="133" t="s">
        <v>958</v>
      </c>
      <c r="G218" s="134" t="s">
        <v>357</v>
      </c>
      <c r="H218" s="135">
        <v>1</v>
      </c>
      <c r="I218" s="136"/>
      <c r="J218" s="137">
        <f>ROUND(I218*H218,2)</f>
        <v>0</v>
      </c>
      <c r="K218" s="133" t="s">
        <v>19</v>
      </c>
      <c r="L218" s="33"/>
      <c r="M218" s="138" t="s">
        <v>19</v>
      </c>
      <c r="N218" s="139" t="s">
        <v>46</v>
      </c>
      <c r="P218" s="140">
        <f>O218*H218</f>
        <v>0</v>
      </c>
      <c r="Q218" s="140">
        <v>0</v>
      </c>
      <c r="R218" s="140">
        <f>Q218*H218</f>
        <v>0</v>
      </c>
      <c r="S218" s="140">
        <v>0</v>
      </c>
      <c r="T218" s="140">
        <f>S218*H218</f>
        <v>0</v>
      </c>
      <c r="U218" s="141" t="s">
        <v>19</v>
      </c>
      <c r="AR218" s="142" t="s">
        <v>143</v>
      </c>
      <c r="AT218" s="142" t="s">
        <v>138</v>
      </c>
      <c r="AU218" s="142" t="s">
        <v>87</v>
      </c>
      <c r="AY218" s="18" t="s">
        <v>135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8" t="s">
        <v>87</v>
      </c>
      <c r="BK218" s="143">
        <f>ROUND(I218*H218,2)</f>
        <v>0</v>
      </c>
      <c r="BL218" s="18" t="s">
        <v>143</v>
      </c>
      <c r="BM218" s="142" t="s">
        <v>959</v>
      </c>
    </row>
    <row r="219" spans="2:65" s="1" customFormat="1" ht="16.5" customHeight="1">
      <c r="B219" s="33"/>
      <c r="C219" s="131" t="s">
        <v>7</v>
      </c>
      <c r="D219" s="131" t="s">
        <v>138</v>
      </c>
      <c r="E219" s="132" t="s">
        <v>960</v>
      </c>
      <c r="F219" s="133" t="s">
        <v>961</v>
      </c>
      <c r="G219" s="134" t="s">
        <v>357</v>
      </c>
      <c r="H219" s="135">
        <v>1</v>
      </c>
      <c r="I219" s="136"/>
      <c r="J219" s="137">
        <f>ROUND(I219*H219,2)</f>
        <v>0</v>
      </c>
      <c r="K219" s="133" t="s">
        <v>19</v>
      </c>
      <c r="L219" s="33"/>
      <c r="M219" s="138" t="s">
        <v>19</v>
      </c>
      <c r="N219" s="139" t="s">
        <v>46</v>
      </c>
      <c r="P219" s="140">
        <f>O219*H219</f>
        <v>0</v>
      </c>
      <c r="Q219" s="140">
        <v>0</v>
      </c>
      <c r="R219" s="140">
        <f>Q219*H219</f>
        <v>0</v>
      </c>
      <c r="S219" s="140">
        <v>0</v>
      </c>
      <c r="T219" s="140">
        <f>S219*H219</f>
        <v>0</v>
      </c>
      <c r="U219" s="141" t="s">
        <v>19</v>
      </c>
      <c r="AR219" s="142" t="s">
        <v>143</v>
      </c>
      <c r="AT219" s="142" t="s">
        <v>138</v>
      </c>
      <c r="AU219" s="142" t="s">
        <v>87</v>
      </c>
      <c r="AY219" s="18" t="s">
        <v>135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8" t="s">
        <v>87</v>
      </c>
      <c r="BK219" s="143">
        <f>ROUND(I219*H219,2)</f>
        <v>0</v>
      </c>
      <c r="BL219" s="18" t="s">
        <v>143</v>
      </c>
      <c r="BM219" s="142" t="s">
        <v>962</v>
      </c>
    </row>
    <row r="220" spans="2:65" s="1" customFormat="1" ht="16.5" customHeight="1">
      <c r="B220" s="33"/>
      <c r="C220" s="131" t="s">
        <v>403</v>
      </c>
      <c r="D220" s="131" t="s">
        <v>138</v>
      </c>
      <c r="E220" s="132" t="s">
        <v>963</v>
      </c>
      <c r="F220" s="133" t="s">
        <v>964</v>
      </c>
      <c r="G220" s="134" t="s">
        <v>357</v>
      </c>
      <c r="H220" s="135">
        <v>1</v>
      </c>
      <c r="I220" s="136"/>
      <c r="J220" s="137">
        <f>ROUND(I220*H220,2)</f>
        <v>0</v>
      </c>
      <c r="K220" s="133" t="s">
        <v>19</v>
      </c>
      <c r="L220" s="33"/>
      <c r="M220" s="138" t="s">
        <v>19</v>
      </c>
      <c r="N220" s="139" t="s">
        <v>46</v>
      </c>
      <c r="P220" s="140">
        <f>O220*H220</f>
        <v>0</v>
      </c>
      <c r="Q220" s="140">
        <v>0</v>
      </c>
      <c r="R220" s="140">
        <f>Q220*H220</f>
        <v>0</v>
      </c>
      <c r="S220" s="140">
        <v>0</v>
      </c>
      <c r="T220" s="140">
        <f>S220*H220</f>
        <v>0</v>
      </c>
      <c r="U220" s="141" t="s">
        <v>19</v>
      </c>
      <c r="AR220" s="142" t="s">
        <v>143</v>
      </c>
      <c r="AT220" s="142" t="s">
        <v>138</v>
      </c>
      <c r="AU220" s="142" t="s">
        <v>87</v>
      </c>
      <c r="AY220" s="18" t="s">
        <v>135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8" t="s">
        <v>87</v>
      </c>
      <c r="BK220" s="143">
        <f>ROUND(I220*H220,2)</f>
        <v>0</v>
      </c>
      <c r="BL220" s="18" t="s">
        <v>143</v>
      </c>
      <c r="BM220" s="142" t="s">
        <v>965</v>
      </c>
    </row>
    <row r="221" spans="2:65" s="1" customFormat="1" ht="16.5" customHeight="1">
      <c r="B221" s="33"/>
      <c r="C221" s="131" t="s">
        <v>408</v>
      </c>
      <c r="D221" s="131" t="s">
        <v>138</v>
      </c>
      <c r="E221" s="132" t="s">
        <v>966</v>
      </c>
      <c r="F221" s="133" t="s">
        <v>967</v>
      </c>
      <c r="G221" s="134" t="s">
        <v>357</v>
      </c>
      <c r="H221" s="135">
        <v>1</v>
      </c>
      <c r="I221" s="136"/>
      <c r="J221" s="137">
        <f>ROUND(I221*H221,2)</f>
        <v>0</v>
      </c>
      <c r="K221" s="133" t="s">
        <v>19</v>
      </c>
      <c r="L221" s="33"/>
      <c r="M221" s="138" t="s">
        <v>19</v>
      </c>
      <c r="N221" s="139" t="s">
        <v>46</v>
      </c>
      <c r="P221" s="140">
        <f>O221*H221</f>
        <v>0</v>
      </c>
      <c r="Q221" s="140">
        <v>0</v>
      </c>
      <c r="R221" s="140">
        <f>Q221*H221</f>
        <v>0</v>
      </c>
      <c r="S221" s="140">
        <v>0</v>
      </c>
      <c r="T221" s="140">
        <f>S221*H221</f>
        <v>0</v>
      </c>
      <c r="U221" s="141" t="s">
        <v>19</v>
      </c>
      <c r="AR221" s="142" t="s">
        <v>143</v>
      </c>
      <c r="AT221" s="142" t="s">
        <v>138</v>
      </c>
      <c r="AU221" s="142" t="s">
        <v>87</v>
      </c>
      <c r="AY221" s="18" t="s">
        <v>135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8" t="s">
        <v>87</v>
      </c>
      <c r="BK221" s="143">
        <f>ROUND(I221*H221,2)</f>
        <v>0</v>
      </c>
      <c r="BL221" s="18" t="s">
        <v>143</v>
      </c>
      <c r="BM221" s="142" t="s">
        <v>968</v>
      </c>
    </row>
    <row r="222" spans="2:65" s="1" customFormat="1" ht="16.5" customHeight="1">
      <c r="B222" s="33"/>
      <c r="C222" s="131" t="s">
        <v>414</v>
      </c>
      <c r="D222" s="131" t="s">
        <v>138</v>
      </c>
      <c r="E222" s="132" t="s">
        <v>969</v>
      </c>
      <c r="F222" s="133" t="s">
        <v>970</v>
      </c>
      <c r="G222" s="134" t="s">
        <v>141</v>
      </c>
      <c r="H222" s="135">
        <v>399.86</v>
      </c>
      <c r="I222" s="136"/>
      <c r="J222" s="137">
        <f>ROUND(I222*H222,2)</f>
        <v>0</v>
      </c>
      <c r="K222" s="133" t="s">
        <v>19</v>
      </c>
      <c r="L222" s="33"/>
      <c r="M222" s="138" t="s">
        <v>19</v>
      </c>
      <c r="N222" s="139" t="s">
        <v>46</v>
      </c>
      <c r="P222" s="140">
        <f>O222*H222</f>
        <v>0</v>
      </c>
      <c r="Q222" s="140">
        <v>0</v>
      </c>
      <c r="R222" s="140">
        <f>Q222*H222</f>
        <v>0</v>
      </c>
      <c r="S222" s="140">
        <v>0</v>
      </c>
      <c r="T222" s="140">
        <f>S222*H222</f>
        <v>0</v>
      </c>
      <c r="U222" s="141" t="s">
        <v>19</v>
      </c>
      <c r="AR222" s="142" t="s">
        <v>143</v>
      </c>
      <c r="AT222" s="142" t="s">
        <v>138</v>
      </c>
      <c r="AU222" s="142" t="s">
        <v>87</v>
      </c>
      <c r="AY222" s="18" t="s">
        <v>135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8" t="s">
        <v>87</v>
      </c>
      <c r="BK222" s="143">
        <f>ROUND(I222*H222,2)</f>
        <v>0</v>
      </c>
      <c r="BL222" s="18" t="s">
        <v>143</v>
      </c>
      <c r="BM222" s="142" t="s">
        <v>971</v>
      </c>
    </row>
    <row r="223" spans="2:65" s="13" customFormat="1" ht="11.25">
      <c r="B223" s="155"/>
      <c r="D223" s="149" t="s">
        <v>147</v>
      </c>
      <c r="E223" s="156" t="s">
        <v>19</v>
      </c>
      <c r="F223" s="157" t="s">
        <v>946</v>
      </c>
      <c r="H223" s="158">
        <v>317</v>
      </c>
      <c r="I223" s="159"/>
      <c r="L223" s="155"/>
      <c r="M223" s="160"/>
      <c r="U223" s="161"/>
      <c r="AT223" s="156" t="s">
        <v>147</v>
      </c>
      <c r="AU223" s="156" t="s">
        <v>87</v>
      </c>
      <c r="AV223" s="13" t="s">
        <v>87</v>
      </c>
      <c r="AW223" s="13" t="s">
        <v>35</v>
      </c>
      <c r="AX223" s="13" t="s">
        <v>74</v>
      </c>
      <c r="AY223" s="156" t="s">
        <v>135</v>
      </c>
    </row>
    <row r="224" spans="2:65" s="13" customFormat="1" ht="11.25">
      <c r="B224" s="155"/>
      <c r="D224" s="149" t="s">
        <v>147</v>
      </c>
      <c r="E224" s="156" t="s">
        <v>19</v>
      </c>
      <c r="F224" s="157" t="s">
        <v>972</v>
      </c>
      <c r="H224" s="158">
        <v>27.36</v>
      </c>
      <c r="I224" s="159"/>
      <c r="L224" s="155"/>
      <c r="M224" s="160"/>
      <c r="U224" s="161"/>
      <c r="AT224" s="156" t="s">
        <v>147</v>
      </c>
      <c r="AU224" s="156" t="s">
        <v>87</v>
      </c>
      <c r="AV224" s="13" t="s">
        <v>87</v>
      </c>
      <c r="AW224" s="13" t="s">
        <v>35</v>
      </c>
      <c r="AX224" s="13" t="s">
        <v>74</v>
      </c>
      <c r="AY224" s="156" t="s">
        <v>135</v>
      </c>
    </row>
    <row r="225" spans="2:65" s="13" customFormat="1" ht="11.25">
      <c r="B225" s="155"/>
      <c r="D225" s="149" t="s">
        <v>147</v>
      </c>
      <c r="E225" s="156" t="s">
        <v>19</v>
      </c>
      <c r="F225" s="157" t="s">
        <v>973</v>
      </c>
      <c r="H225" s="158">
        <v>11.4</v>
      </c>
      <c r="I225" s="159"/>
      <c r="L225" s="155"/>
      <c r="M225" s="160"/>
      <c r="U225" s="161"/>
      <c r="AT225" s="156" t="s">
        <v>147</v>
      </c>
      <c r="AU225" s="156" t="s">
        <v>87</v>
      </c>
      <c r="AV225" s="13" t="s">
        <v>87</v>
      </c>
      <c r="AW225" s="13" t="s">
        <v>35</v>
      </c>
      <c r="AX225" s="13" t="s">
        <v>74</v>
      </c>
      <c r="AY225" s="156" t="s">
        <v>135</v>
      </c>
    </row>
    <row r="226" spans="2:65" s="13" customFormat="1" ht="11.25">
      <c r="B226" s="155"/>
      <c r="D226" s="149" t="s">
        <v>147</v>
      </c>
      <c r="E226" s="156" t="s">
        <v>19</v>
      </c>
      <c r="F226" s="157" t="s">
        <v>947</v>
      </c>
      <c r="H226" s="158">
        <v>42.3</v>
      </c>
      <c r="I226" s="159"/>
      <c r="L226" s="155"/>
      <c r="M226" s="160"/>
      <c r="U226" s="161"/>
      <c r="AT226" s="156" t="s">
        <v>147</v>
      </c>
      <c r="AU226" s="156" t="s">
        <v>87</v>
      </c>
      <c r="AV226" s="13" t="s">
        <v>87</v>
      </c>
      <c r="AW226" s="13" t="s">
        <v>35</v>
      </c>
      <c r="AX226" s="13" t="s">
        <v>74</v>
      </c>
      <c r="AY226" s="156" t="s">
        <v>135</v>
      </c>
    </row>
    <row r="227" spans="2:65" s="13" customFormat="1" ht="11.25">
      <c r="B227" s="155"/>
      <c r="D227" s="149" t="s">
        <v>147</v>
      </c>
      <c r="E227" s="156" t="s">
        <v>19</v>
      </c>
      <c r="F227" s="157" t="s">
        <v>974</v>
      </c>
      <c r="H227" s="158">
        <v>1.8</v>
      </c>
      <c r="I227" s="159"/>
      <c r="L227" s="155"/>
      <c r="M227" s="160"/>
      <c r="U227" s="161"/>
      <c r="AT227" s="156" t="s">
        <v>147</v>
      </c>
      <c r="AU227" s="156" t="s">
        <v>87</v>
      </c>
      <c r="AV227" s="13" t="s">
        <v>87</v>
      </c>
      <c r="AW227" s="13" t="s">
        <v>35</v>
      </c>
      <c r="AX227" s="13" t="s">
        <v>74</v>
      </c>
      <c r="AY227" s="156" t="s">
        <v>135</v>
      </c>
    </row>
    <row r="228" spans="2:65" s="15" customFormat="1" ht="11.25">
      <c r="B228" s="169"/>
      <c r="D228" s="149" t="s">
        <v>147</v>
      </c>
      <c r="E228" s="170" t="s">
        <v>19</v>
      </c>
      <c r="F228" s="171" t="s">
        <v>162</v>
      </c>
      <c r="H228" s="172">
        <v>399.86</v>
      </c>
      <c r="I228" s="173"/>
      <c r="L228" s="169"/>
      <c r="M228" s="174"/>
      <c r="U228" s="175"/>
      <c r="AT228" s="170" t="s">
        <v>147</v>
      </c>
      <c r="AU228" s="170" t="s">
        <v>87</v>
      </c>
      <c r="AV228" s="15" t="s">
        <v>143</v>
      </c>
      <c r="AW228" s="15" t="s">
        <v>35</v>
      </c>
      <c r="AX228" s="15" t="s">
        <v>81</v>
      </c>
      <c r="AY228" s="170" t="s">
        <v>135</v>
      </c>
    </row>
    <row r="229" spans="2:65" s="1" customFormat="1" ht="24.2" customHeight="1">
      <c r="B229" s="33"/>
      <c r="C229" s="131" t="s">
        <v>425</v>
      </c>
      <c r="D229" s="131" t="s">
        <v>138</v>
      </c>
      <c r="E229" s="132" t="s">
        <v>975</v>
      </c>
      <c r="F229" s="133" t="s">
        <v>976</v>
      </c>
      <c r="G229" s="134" t="s">
        <v>445</v>
      </c>
      <c r="H229" s="135">
        <v>14</v>
      </c>
      <c r="I229" s="136"/>
      <c r="J229" s="137">
        <f>ROUND(I229*H229,2)</f>
        <v>0</v>
      </c>
      <c r="K229" s="133" t="s">
        <v>142</v>
      </c>
      <c r="L229" s="33"/>
      <c r="M229" s="138" t="s">
        <v>19</v>
      </c>
      <c r="N229" s="139" t="s">
        <v>46</v>
      </c>
      <c r="P229" s="140">
        <f>O229*H229</f>
        <v>0</v>
      </c>
      <c r="Q229" s="140">
        <v>2.1600000000000001E-2</v>
      </c>
      <c r="R229" s="140">
        <f>Q229*H229</f>
        <v>0.3024</v>
      </c>
      <c r="S229" s="140">
        <v>0</v>
      </c>
      <c r="T229" s="140">
        <f>S229*H229</f>
        <v>0</v>
      </c>
      <c r="U229" s="141" t="s">
        <v>19</v>
      </c>
      <c r="AR229" s="142" t="s">
        <v>143</v>
      </c>
      <c r="AT229" s="142" t="s">
        <v>138</v>
      </c>
      <c r="AU229" s="142" t="s">
        <v>87</v>
      </c>
      <c r="AY229" s="18" t="s">
        <v>135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8" t="s">
        <v>87</v>
      </c>
      <c r="BK229" s="143">
        <f>ROUND(I229*H229,2)</f>
        <v>0</v>
      </c>
      <c r="BL229" s="18" t="s">
        <v>143</v>
      </c>
      <c r="BM229" s="142" t="s">
        <v>977</v>
      </c>
    </row>
    <row r="230" spans="2:65" s="1" customFormat="1" ht="11.25">
      <c r="B230" s="33"/>
      <c r="D230" s="144" t="s">
        <v>145</v>
      </c>
      <c r="F230" s="145" t="s">
        <v>978</v>
      </c>
      <c r="I230" s="146"/>
      <c r="L230" s="33"/>
      <c r="M230" s="147"/>
      <c r="U230" s="54"/>
      <c r="AT230" s="18" t="s">
        <v>145</v>
      </c>
      <c r="AU230" s="18" t="s">
        <v>87</v>
      </c>
    </row>
    <row r="231" spans="2:65" s="1" customFormat="1" ht="19.5">
      <c r="B231" s="33"/>
      <c r="D231" s="149" t="s">
        <v>229</v>
      </c>
      <c r="F231" s="176" t="s">
        <v>979</v>
      </c>
      <c r="I231" s="146"/>
      <c r="L231" s="33"/>
      <c r="M231" s="147"/>
      <c r="U231" s="54"/>
      <c r="AT231" s="18" t="s">
        <v>229</v>
      </c>
      <c r="AU231" s="18" t="s">
        <v>87</v>
      </c>
    </row>
    <row r="232" spans="2:65" s="12" customFormat="1" ht="11.25">
      <c r="B232" s="148"/>
      <c r="D232" s="149" t="s">
        <v>147</v>
      </c>
      <c r="E232" s="150" t="s">
        <v>19</v>
      </c>
      <c r="F232" s="151" t="s">
        <v>980</v>
      </c>
      <c r="H232" s="150" t="s">
        <v>19</v>
      </c>
      <c r="I232" s="152"/>
      <c r="L232" s="148"/>
      <c r="M232" s="153"/>
      <c r="U232" s="154"/>
      <c r="AT232" s="150" t="s">
        <v>147</v>
      </c>
      <c r="AU232" s="150" t="s">
        <v>87</v>
      </c>
      <c r="AV232" s="12" t="s">
        <v>81</v>
      </c>
      <c r="AW232" s="12" t="s">
        <v>35</v>
      </c>
      <c r="AX232" s="12" t="s">
        <v>74</v>
      </c>
      <c r="AY232" s="150" t="s">
        <v>135</v>
      </c>
    </row>
    <row r="233" spans="2:65" s="13" customFormat="1" ht="11.25">
      <c r="B233" s="155"/>
      <c r="D233" s="149" t="s">
        <v>147</v>
      </c>
      <c r="E233" s="156" t="s">
        <v>19</v>
      </c>
      <c r="F233" s="157" t="s">
        <v>981</v>
      </c>
      <c r="H233" s="158">
        <v>14</v>
      </c>
      <c r="I233" s="159"/>
      <c r="L233" s="155"/>
      <c r="M233" s="160"/>
      <c r="U233" s="161"/>
      <c r="AT233" s="156" t="s">
        <v>147</v>
      </c>
      <c r="AU233" s="156" t="s">
        <v>87</v>
      </c>
      <c r="AV233" s="13" t="s">
        <v>87</v>
      </c>
      <c r="AW233" s="13" t="s">
        <v>35</v>
      </c>
      <c r="AX233" s="13" t="s">
        <v>74</v>
      </c>
      <c r="AY233" s="156" t="s">
        <v>135</v>
      </c>
    </row>
    <row r="234" spans="2:65" s="15" customFormat="1" ht="11.25">
      <c r="B234" s="169"/>
      <c r="D234" s="149" t="s">
        <v>147</v>
      </c>
      <c r="E234" s="170" t="s">
        <v>19</v>
      </c>
      <c r="F234" s="171" t="s">
        <v>162</v>
      </c>
      <c r="H234" s="172">
        <v>14</v>
      </c>
      <c r="I234" s="173"/>
      <c r="L234" s="169"/>
      <c r="M234" s="174"/>
      <c r="U234" s="175"/>
      <c r="AT234" s="170" t="s">
        <v>147</v>
      </c>
      <c r="AU234" s="170" t="s">
        <v>87</v>
      </c>
      <c r="AV234" s="15" t="s">
        <v>143</v>
      </c>
      <c r="AW234" s="15" t="s">
        <v>35</v>
      </c>
      <c r="AX234" s="15" t="s">
        <v>81</v>
      </c>
      <c r="AY234" s="170" t="s">
        <v>135</v>
      </c>
    </row>
    <row r="235" spans="2:65" s="1" customFormat="1" ht="16.5" customHeight="1">
      <c r="B235" s="33"/>
      <c r="C235" s="131" t="s">
        <v>430</v>
      </c>
      <c r="D235" s="131" t="s">
        <v>138</v>
      </c>
      <c r="E235" s="132" t="s">
        <v>982</v>
      </c>
      <c r="F235" s="133" t="s">
        <v>983</v>
      </c>
      <c r="G235" s="134" t="s">
        <v>357</v>
      </c>
      <c r="H235" s="135">
        <v>1</v>
      </c>
      <c r="I235" s="136"/>
      <c r="J235" s="137">
        <f>ROUND(I235*H235,2)</f>
        <v>0</v>
      </c>
      <c r="K235" s="133" t="s">
        <v>19</v>
      </c>
      <c r="L235" s="33"/>
      <c r="M235" s="138" t="s">
        <v>19</v>
      </c>
      <c r="N235" s="139" t="s">
        <v>46</v>
      </c>
      <c r="P235" s="140">
        <f>O235*H235</f>
        <v>0</v>
      </c>
      <c r="Q235" s="140">
        <v>0</v>
      </c>
      <c r="R235" s="140">
        <f>Q235*H235</f>
        <v>0</v>
      </c>
      <c r="S235" s="140">
        <v>0</v>
      </c>
      <c r="T235" s="140">
        <f>S235*H235</f>
        <v>0</v>
      </c>
      <c r="U235" s="141" t="s">
        <v>19</v>
      </c>
      <c r="AR235" s="142" t="s">
        <v>143</v>
      </c>
      <c r="AT235" s="142" t="s">
        <v>138</v>
      </c>
      <c r="AU235" s="142" t="s">
        <v>87</v>
      </c>
      <c r="AY235" s="18" t="s">
        <v>135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8" t="s">
        <v>87</v>
      </c>
      <c r="BK235" s="143">
        <f>ROUND(I235*H235,2)</f>
        <v>0</v>
      </c>
      <c r="BL235" s="18" t="s">
        <v>143</v>
      </c>
      <c r="BM235" s="142" t="s">
        <v>984</v>
      </c>
    </row>
    <row r="236" spans="2:65" s="1" customFormat="1" ht="16.5" customHeight="1">
      <c r="B236" s="33"/>
      <c r="C236" s="131" t="s">
        <v>437</v>
      </c>
      <c r="D236" s="131" t="s">
        <v>138</v>
      </c>
      <c r="E236" s="132" t="s">
        <v>985</v>
      </c>
      <c r="F236" s="133" t="s">
        <v>986</v>
      </c>
      <c r="G236" s="134" t="s">
        <v>204</v>
      </c>
      <c r="H236" s="135">
        <v>92</v>
      </c>
      <c r="I236" s="136"/>
      <c r="J236" s="137">
        <f>ROUND(I236*H236,2)</f>
        <v>0</v>
      </c>
      <c r="K236" s="133" t="s">
        <v>19</v>
      </c>
      <c r="L236" s="33"/>
      <c r="M236" s="138" t="s">
        <v>19</v>
      </c>
      <c r="N236" s="139" t="s">
        <v>46</v>
      </c>
      <c r="P236" s="140">
        <f>O236*H236</f>
        <v>0</v>
      </c>
      <c r="Q236" s="140">
        <v>0</v>
      </c>
      <c r="R236" s="140">
        <f>Q236*H236</f>
        <v>0</v>
      </c>
      <c r="S236" s="140">
        <v>0</v>
      </c>
      <c r="T236" s="140">
        <f>S236*H236</f>
        <v>0</v>
      </c>
      <c r="U236" s="141" t="s">
        <v>19</v>
      </c>
      <c r="AR236" s="142" t="s">
        <v>143</v>
      </c>
      <c r="AT236" s="142" t="s">
        <v>138</v>
      </c>
      <c r="AU236" s="142" t="s">
        <v>87</v>
      </c>
      <c r="AY236" s="18" t="s">
        <v>135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8" t="s">
        <v>87</v>
      </c>
      <c r="BK236" s="143">
        <f>ROUND(I236*H236,2)</f>
        <v>0</v>
      </c>
      <c r="BL236" s="18" t="s">
        <v>143</v>
      </c>
      <c r="BM236" s="142" t="s">
        <v>987</v>
      </c>
    </row>
    <row r="237" spans="2:65" s="1" customFormat="1" ht="16.5" customHeight="1">
      <c r="B237" s="33"/>
      <c r="C237" s="131" t="s">
        <v>442</v>
      </c>
      <c r="D237" s="131" t="s">
        <v>138</v>
      </c>
      <c r="E237" s="132" t="s">
        <v>988</v>
      </c>
      <c r="F237" s="133" t="s">
        <v>989</v>
      </c>
      <c r="G237" s="134" t="s">
        <v>141</v>
      </c>
      <c r="H237" s="135">
        <v>340</v>
      </c>
      <c r="I237" s="136"/>
      <c r="J237" s="137">
        <f>ROUND(I237*H237,2)</f>
        <v>0</v>
      </c>
      <c r="K237" s="133" t="s">
        <v>142</v>
      </c>
      <c r="L237" s="33"/>
      <c r="M237" s="138" t="s">
        <v>19</v>
      </c>
      <c r="N237" s="139" t="s">
        <v>46</v>
      </c>
      <c r="P237" s="140">
        <f>O237*H237</f>
        <v>0</v>
      </c>
      <c r="Q237" s="140">
        <v>0</v>
      </c>
      <c r="R237" s="140">
        <f>Q237*H237</f>
        <v>0</v>
      </c>
      <c r="S237" s="140">
        <v>0</v>
      </c>
      <c r="T237" s="140">
        <f>S237*H237</f>
        <v>0</v>
      </c>
      <c r="U237" s="141" t="s">
        <v>19</v>
      </c>
      <c r="AR237" s="142" t="s">
        <v>143</v>
      </c>
      <c r="AT237" s="142" t="s">
        <v>138</v>
      </c>
      <c r="AU237" s="142" t="s">
        <v>87</v>
      </c>
      <c r="AY237" s="18" t="s">
        <v>135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8" t="s">
        <v>87</v>
      </c>
      <c r="BK237" s="143">
        <f>ROUND(I237*H237,2)</f>
        <v>0</v>
      </c>
      <c r="BL237" s="18" t="s">
        <v>143</v>
      </c>
      <c r="BM237" s="142" t="s">
        <v>990</v>
      </c>
    </row>
    <row r="238" spans="2:65" s="1" customFormat="1" ht="11.25">
      <c r="B238" s="33"/>
      <c r="D238" s="144" t="s">
        <v>145</v>
      </c>
      <c r="F238" s="145" t="s">
        <v>991</v>
      </c>
      <c r="I238" s="146"/>
      <c r="L238" s="33"/>
      <c r="M238" s="147"/>
      <c r="U238" s="54"/>
      <c r="AT238" s="18" t="s">
        <v>145</v>
      </c>
      <c r="AU238" s="18" t="s">
        <v>87</v>
      </c>
    </row>
    <row r="239" spans="2:65" s="13" customFormat="1" ht="11.25">
      <c r="B239" s="155"/>
      <c r="D239" s="149" t="s">
        <v>147</v>
      </c>
      <c r="E239" s="156" t="s">
        <v>19</v>
      </c>
      <c r="F239" s="157" t="s">
        <v>992</v>
      </c>
      <c r="H239" s="158">
        <v>340</v>
      </c>
      <c r="I239" s="159"/>
      <c r="L239" s="155"/>
      <c r="M239" s="160"/>
      <c r="U239" s="161"/>
      <c r="AT239" s="156" t="s">
        <v>147</v>
      </c>
      <c r="AU239" s="156" t="s">
        <v>87</v>
      </c>
      <c r="AV239" s="13" t="s">
        <v>87</v>
      </c>
      <c r="AW239" s="13" t="s">
        <v>35</v>
      </c>
      <c r="AX239" s="13" t="s">
        <v>74</v>
      </c>
      <c r="AY239" s="156" t="s">
        <v>135</v>
      </c>
    </row>
    <row r="240" spans="2:65" s="15" customFormat="1" ht="11.25">
      <c r="B240" s="169"/>
      <c r="D240" s="149" t="s">
        <v>147</v>
      </c>
      <c r="E240" s="170" t="s">
        <v>19</v>
      </c>
      <c r="F240" s="171" t="s">
        <v>162</v>
      </c>
      <c r="H240" s="172">
        <v>340</v>
      </c>
      <c r="I240" s="173"/>
      <c r="L240" s="169"/>
      <c r="M240" s="174"/>
      <c r="U240" s="175"/>
      <c r="AT240" s="170" t="s">
        <v>147</v>
      </c>
      <c r="AU240" s="170" t="s">
        <v>87</v>
      </c>
      <c r="AV240" s="15" t="s">
        <v>143</v>
      </c>
      <c r="AW240" s="15" t="s">
        <v>35</v>
      </c>
      <c r="AX240" s="15" t="s">
        <v>81</v>
      </c>
      <c r="AY240" s="170" t="s">
        <v>135</v>
      </c>
    </row>
    <row r="241" spans="2:65" s="11" customFormat="1" ht="22.9" customHeight="1">
      <c r="B241" s="119"/>
      <c r="D241" s="120" t="s">
        <v>73</v>
      </c>
      <c r="E241" s="129" t="s">
        <v>575</v>
      </c>
      <c r="F241" s="129" t="s">
        <v>576</v>
      </c>
      <c r="I241" s="122"/>
      <c r="J241" s="130">
        <f>BK241</f>
        <v>0</v>
      </c>
      <c r="L241" s="119"/>
      <c r="M241" s="124"/>
      <c r="P241" s="125">
        <f>SUM(P242:P264)</f>
        <v>0</v>
      </c>
      <c r="R241" s="125">
        <f>SUM(R242:R264)</f>
        <v>0</v>
      </c>
      <c r="T241" s="125">
        <f>SUM(T242:T264)</f>
        <v>0</v>
      </c>
      <c r="U241" s="126"/>
      <c r="AR241" s="120" t="s">
        <v>81</v>
      </c>
      <c r="AT241" s="127" t="s">
        <v>73</v>
      </c>
      <c r="AU241" s="127" t="s">
        <v>81</v>
      </c>
      <c r="AY241" s="120" t="s">
        <v>135</v>
      </c>
      <c r="BK241" s="128">
        <f>SUM(BK242:BK264)</f>
        <v>0</v>
      </c>
    </row>
    <row r="242" spans="2:65" s="1" customFormat="1" ht="24.2" customHeight="1">
      <c r="B242" s="33"/>
      <c r="C242" s="131" t="s">
        <v>450</v>
      </c>
      <c r="D242" s="131" t="s">
        <v>138</v>
      </c>
      <c r="E242" s="132" t="s">
        <v>993</v>
      </c>
      <c r="F242" s="133" t="s">
        <v>994</v>
      </c>
      <c r="G242" s="134" t="s">
        <v>580</v>
      </c>
      <c r="H242" s="135">
        <v>158.995</v>
      </c>
      <c r="I242" s="136"/>
      <c r="J242" s="137">
        <f>ROUND(I242*H242,2)</f>
        <v>0</v>
      </c>
      <c r="K242" s="133" t="s">
        <v>142</v>
      </c>
      <c r="L242" s="33"/>
      <c r="M242" s="138" t="s">
        <v>19</v>
      </c>
      <c r="N242" s="139" t="s">
        <v>46</v>
      </c>
      <c r="P242" s="140">
        <f>O242*H242</f>
        <v>0</v>
      </c>
      <c r="Q242" s="140">
        <v>0</v>
      </c>
      <c r="R242" s="140">
        <f>Q242*H242</f>
        <v>0</v>
      </c>
      <c r="S242" s="140">
        <v>0</v>
      </c>
      <c r="T242" s="140">
        <f>S242*H242</f>
        <v>0</v>
      </c>
      <c r="U242" s="141" t="s">
        <v>19</v>
      </c>
      <c r="AR242" s="142" t="s">
        <v>143</v>
      </c>
      <c r="AT242" s="142" t="s">
        <v>138</v>
      </c>
      <c r="AU242" s="142" t="s">
        <v>87</v>
      </c>
      <c r="AY242" s="18" t="s">
        <v>135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8" t="s">
        <v>87</v>
      </c>
      <c r="BK242" s="143">
        <f>ROUND(I242*H242,2)</f>
        <v>0</v>
      </c>
      <c r="BL242" s="18" t="s">
        <v>143</v>
      </c>
      <c r="BM242" s="142" t="s">
        <v>995</v>
      </c>
    </row>
    <row r="243" spans="2:65" s="1" customFormat="1" ht="11.25">
      <c r="B243" s="33"/>
      <c r="D243" s="144" t="s">
        <v>145</v>
      </c>
      <c r="F243" s="145" t="s">
        <v>996</v>
      </c>
      <c r="I243" s="146"/>
      <c r="L243" s="33"/>
      <c r="M243" s="147"/>
      <c r="U243" s="54"/>
      <c r="AT243" s="18" t="s">
        <v>145</v>
      </c>
      <c r="AU243" s="18" t="s">
        <v>87</v>
      </c>
    </row>
    <row r="244" spans="2:65" s="1" customFormat="1" ht="21.75" customHeight="1">
      <c r="B244" s="33"/>
      <c r="C244" s="131" t="s">
        <v>457</v>
      </c>
      <c r="D244" s="131" t="s">
        <v>138</v>
      </c>
      <c r="E244" s="132" t="s">
        <v>584</v>
      </c>
      <c r="F244" s="133" t="s">
        <v>585</v>
      </c>
      <c r="G244" s="134" t="s">
        <v>580</v>
      </c>
      <c r="H244" s="135">
        <v>158.995</v>
      </c>
      <c r="I244" s="136"/>
      <c r="J244" s="137">
        <f>ROUND(I244*H244,2)</f>
        <v>0</v>
      </c>
      <c r="K244" s="133" t="s">
        <v>142</v>
      </c>
      <c r="L244" s="33"/>
      <c r="M244" s="138" t="s">
        <v>19</v>
      </c>
      <c r="N244" s="139" t="s">
        <v>46</v>
      </c>
      <c r="P244" s="140">
        <f>O244*H244</f>
        <v>0</v>
      </c>
      <c r="Q244" s="140">
        <v>0</v>
      </c>
      <c r="R244" s="140">
        <f>Q244*H244</f>
        <v>0</v>
      </c>
      <c r="S244" s="140">
        <v>0</v>
      </c>
      <c r="T244" s="140">
        <f>S244*H244</f>
        <v>0</v>
      </c>
      <c r="U244" s="141" t="s">
        <v>19</v>
      </c>
      <c r="AR244" s="142" t="s">
        <v>143</v>
      </c>
      <c r="AT244" s="142" t="s">
        <v>138</v>
      </c>
      <c r="AU244" s="142" t="s">
        <v>87</v>
      </c>
      <c r="AY244" s="18" t="s">
        <v>135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8" t="s">
        <v>87</v>
      </c>
      <c r="BK244" s="143">
        <f>ROUND(I244*H244,2)</f>
        <v>0</v>
      </c>
      <c r="BL244" s="18" t="s">
        <v>143</v>
      </c>
      <c r="BM244" s="142" t="s">
        <v>997</v>
      </c>
    </row>
    <row r="245" spans="2:65" s="1" customFormat="1" ht="11.25">
      <c r="B245" s="33"/>
      <c r="D245" s="144" t="s">
        <v>145</v>
      </c>
      <c r="F245" s="145" t="s">
        <v>587</v>
      </c>
      <c r="I245" s="146"/>
      <c r="L245" s="33"/>
      <c r="M245" s="147"/>
      <c r="U245" s="54"/>
      <c r="AT245" s="18" t="s">
        <v>145</v>
      </c>
      <c r="AU245" s="18" t="s">
        <v>87</v>
      </c>
    </row>
    <row r="246" spans="2:65" s="1" customFormat="1" ht="24.2" customHeight="1">
      <c r="B246" s="33"/>
      <c r="C246" s="131" t="s">
        <v>464</v>
      </c>
      <c r="D246" s="131" t="s">
        <v>138</v>
      </c>
      <c r="E246" s="132" t="s">
        <v>589</v>
      </c>
      <c r="F246" s="133" t="s">
        <v>590</v>
      </c>
      <c r="G246" s="134" t="s">
        <v>580</v>
      </c>
      <c r="H246" s="135">
        <v>1430.9549999999999</v>
      </c>
      <c r="I246" s="136"/>
      <c r="J246" s="137">
        <f>ROUND(I246*H246,2)</f>
        <v>0</v>
      </c>
      <c r="K246" s="133" t="s">
        <v>142</v>
      </c>
      <c r="L246" s="33"/>
      <c r="M246" s="138" t="s">
        <v>19</v>
      </c>
      <c r="N246" s="139" t="s">
        <v>46</v>
      </c>
      <c r="P246" s="140">
        <f>O246*H246</f>
        <v>0</v>
      </c>
      <c r="Q246" s="140">
        <v>0</v>
      </c>
      <c r="R246" s="140">
        <f>Q246*H246</f>
        <v>0</v>
      </c>
      <c r="S246" s="140">
        <v>0</v>
      </c>
      <c r="T246" s="140">
        <f>S246*H246</f>
        <v>0</v>
      </c>
      <c r="U246" s="141" t="s">
        <v>19</v>
      </c>
      <c r="AR246" s="142" t="s">
        <v>143</v>
      </c>
      <c r="AT246" s="142" t="s">
        <v>138</v>
      </c>
      <c r="AU246" s="142" t="s">
        <v>87</v>
      </c>
      <c r="AY246" s="18" t="s">
        <v>135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8" t="s">
        <v>87</v>
      </c>
      <c r="BK246" s="143">
        <f>ROUND(I246*H246,2)</f>
        <v>0</v>
      </c>
      <c r="BL246" s="18" t="s">
        <v>143</v>
      </c>
      <c r="BM246" s="142" t="s">
        <v>998</v>
      </c>
    </row>
    <row r="247" spans="2:65" s="1" customFormat="1" ht="11.25">
      <c r="B247" s="33"/>
      <c r="D247" s="144" t="s">
        <v>145</v>
      </c>
      <c r="F247" s="145" t="s">
        <v>592</v>
      </c>
      <c r="I247" s="146"/>
      <c r="L247" s="33"/>
      <c r="M247" s="147"/>
      <c r="U247" s="54"/>
      <c r="AT247" s="18" t="s">
        <v>145</v>
      </c>
      <c r="AU247" s="18" t="s">
        <v>87</v>
      </c>
    </row>
    <row r="248" spans="2:65" s="12" customFormat="1" ht="11.25">
      <c r="B248" s="148"/>
      <c r="D248" s="149" t="s">
        <v>147</v>
      </c>
      <c r="E248" s="150" t="s">
        <v>19</v>
      </c>
      <c r="F248" s="151" t="s">
        <v>593</v>
      </c>
      <c r="H248" s="150" t="s">
        <v>19</v>
      </c>
      <c r="I248" s="152"/>
      <c r="L248" s="148"/>
      <c r="M248" s="153"/>
      <c r="U248" s="154"/>
      <c r="AT248" s="150" t="s">
        <v>147</v>
      </c>
      <c r="AU248" s="150" t="s">
        <v>87</v>
      </c>
      <c r="AV248" s="12" t="s">
        <v>81</v>
      </c>
      <c r="AW248" s="12" t="s">
        <v>35</v>
      </c>
      <c r="AX248" s="12" t="s">
        <v>74</v>
      </c>
      <c r="AY248" s="150" t="s">
        <v>135</v>
      </c>
    </row>
    <row r="249" spans="2:65" s="13" customFormat="1" ht="11.25">
      <c r="B249" s="155"/>
      <c r="D249" s="149" t="s">
        <v>147</v>
      </c>
      <c r="E249" s="156" t="s">
        <v>19</v>
      </c>
      <c r="F249" s="157" t="s">
        <v>999</v>
      </c>
      <c r="H249" s="158">
        <v>1430.9549999999999</v>
      </c>
      <c r="I249" s="159"/>
      <c r="L249" s="155"/>
      <c r="M249" s="160"/>
      <c r="U249" s="161"/>
      <c r="AT249" s="156" t="s">
        <v>147</v>
      </c>
      <c r="AU249" s="156" t="s">
        <v>87</v>
      </c>
      <c r="AV249" s="13" t="s">
        <v>87</v>
      </c>
      <c r="AW249" s="13" t="s">
        <v>35</v>
      </c>
      <c r="AX249" s="13" t="s">
        <v>74</v>
      </c>
      <c r="AY249" s="156" t="s">
        <v>135</v>
      </c>
    </row>
    <row r="250" spans="2:65" s="15" customFormat="1" ht="11.25">
      <c r="B250" s="169"/>
      <c r="D250" s="149" t="s">
        <v>147</v>
      </c>
      <c r="E250" s="170" t="s">
        <v>19</v>
      </c>
      <c r="F250" s="171" t="s">
        <v>162</v>
      </c>
      <c r="H250" s="172">
        <v>1430.9549999999999</v>
      </c>
      <c r="I250" s="173"/>
      <c r="L250" s="169"/>
      <c r="M250" s="174"/>
      <c r="U250" s="175"/>
      <c r="AT250" s="170" t="s">
        <v>147</v>
      </c>
      <c r="AU250" s="170" t="s">
        <v>87</v>
      </c>
      <c r="AV250" s="15" t="s">
        <v>143</v>
      </c>
      <c r="AW250" s="15" t="s">
        <v>35</v>
      </c>
      <c r="AX250" s="15" t="s">
        <v>81</v>
      </c>
      <c r="AY250" s="170" t="s">
        <v>135</v>
      </c>
    </row>
    <row r="251" spans="2:65" s="1" customFormat="1" ht="24.2" customHeight="1">
      <c r="B251" s="33"/>
      <c r="C251" s="131" t="s">
        <v>471</v>
      </c>
      <c r="D251" s="131" t="s">
        <v>138</v>
      </c>
      <c r="E251" s="132" t="s">
        <v>596</v>
      </c>
      <c r="F251" s="133" t="s">
        <v>597</v>
      </c>
      <c r="G251" s="134" t="s">
        <v>580</v>
      </c>
      <c r="H251" s="135">
        <v>64.674000000000007</v>
      </c>
      <c r="I251" s="136"/>
      <c r="J251" s="137">
        <f>ROUND(I251*H251,2)</f>
        <v>0</v>
      </c>
      <c r="K251" s="133" t="s">
        <v>142</v>
      </c>
      <c r="L251" s="33"/>
      <c r="M251" s="138" t="s">
        <v>19</v>
      </c>
      <c r="N251" s="139" t="s">
        <v>46</v>
      </c>
      <c r="P251" s="140">
        <f>O251*H251</f>
        <v>0</v>
      </c>
      <c r="Q251" s="140">
        <v>0</v>
      </c>
      <c r="R251" s="140">
        <f>Q251*H251</f>
        <v>0</v>
      </c>
      <c r="S251" s="140">
        <v>0</v>
      </c>
      <c r="T251" s="140">
        <f>S251*H251</f>
        <v>0</v>
      </c>
      <c r="U251" s="141" t="s">
        <v>19</v>
      </c>
      <c r="AR251" s="142" t="s">
        <v>143</v>
      </c>
      <c r="AT251" s="142" t="s">
        <v>138</v>
      </c>
      <c r="AU251" s="142" t="s">
        <v>87</v>
      </c>
      <c r="AY251" s="18" t="s">
        <v>135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8" t="s">
        <v>87</v>
      </c>
      <c r="BK251" s="143">
        <f>ROUND(I251*H251,2)</f>
        <v>0</v>
      </c>
      <c r="BL251" s="18" t="s">
        <v>143</v>
      </c>
      <c r="BM251" s="142" t="s">
        <v>1000</v>
      </c>
    </row>
    <row r="252" spans="2:65" s="1" customFormat="1" ht="11.25">
      <c r="B252" s="33"/>
      <c r="D252" s="144" t="s">
        <v>145</v>
      </c>
      <c r="F252" s="145" t="s">
        <v>599</v>
      </c>
      <c r="I252" s="146"/>
      <c r="L252" s="33"/>
      <c r="M252" s="147"/>
      <c r="U252" s="54"/>
      <c r="AT252" s="18" t="s">
        <v>145</v>
      </c>
      <c r="AU252" s="18" t="s">
        <v>87</v>
      </c>
    </row>
    <row r="253" spans="2:65" s="1" customFormat="1" ht="24.2" customHeight="1">
      <c r="B253" s="33"/>
      <c r="C253" s="131" t="s">
        <v>476</v>
      </c>
      <c r="D253" s="131" t="s">
        <v>138</v>
      </c>
      <c r="E253" s="132" t="s">
        <v>1001</v>
      </c>
      <c r="F253" s="133" t="s">
        <v>1002</v>
      </c>
      <c r="G253" s="134" t="s">
        <v>580</v>
      </c>
      <c r="H253" s="135">
        <v>13.449</v>
      </c>
      <c r="I253" s="136"/>
      <c r="J253" s="137">
        <f>ROUND(I253*H253,2)</f>
        <v>0</v>
      </c>
      <c r="K253" s="133" t="s">
        <v>142</v>
      </c>
      <c r="L253" s="33"/>
      <c r="M253" s="138" t="s">
        <v>19</v>
      </c>
      <c r="N253" s="139" t="s">
        <v>46</v>
      </c>
      <c r="P253" s="140">
        <f>O253*H253</f>
        <v>0</v>
      </c>
      <c r="Q253" s="140">
        <v>0</v>
      </c>
      <c r="R253" s="140">
        <f>Q253*H253</f>
        <v>0</v>
      </c>
      <c r="S253" s="140">
        <v>0</v>
      </c>
      <c r="T253" s="140">
        <f>S253*H253</f>
        <v>0</v>
      </c>
      <c r="U253" s="141" t="s">
        <v>19</v>
      </c>
      <c r="AR253" s="142" t="s">
        <v>143</v>
      </c>
      <c r="AT253" s="142" t="s">
        <v>138</v>
      </c>
      <c r="AU253" s="142" t="s">
        <v>87</v>
      </c>
      <c r="AY253" s="18" t="s">
        <v>135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8" t="s">
        <v>87</v>
      </c>
      <c r="BK253" s="143">
        <f>ROUND(I253*H253,2)</f>
        <v>0</v>
      </c>
      <c r="BL253" s="18" t="s">
        <v>143</v>
      </c>
      <c r="BM253" s="142" t="s">
        <v>1003</v>
      </c>
    </row>
    <row r="254" spans="2:65" s="1" customFormat="1" ht="11.25">
      <c r="B254" s="33"/>
      <c r="D254" s="144" t="s">
        <v>145</v>
      </c>
      <c r="F254" s="145" t="s">
        <v>1004</v>
      </c>
      <c r="I254" s="146"/>
      <c r="L254" s="33"/>
      <c r="M254" s="147"/>
      <c r="U254" s="54"/>
      <c r="AT254" s="18" t="s">
        <v>145</v>
      </c>
      <c r="AU254" s="18" t="s">
        <v>87</v>
      </c>
    </row>
    <row r="255" spans="2:65" s="1" customFormat="1" ht="16.5" customHeight="1">
      <c r="B255" s="33"/>
      <c r="C255" s="131" t="s">
        <v>480</v>
      </c>
      <c r="D255" s="131" t="s">
        <v>138</v>
      </c>
      <c r="E255" s="132" t="s">
        <v>1005</v>
      </c>
      <c r="F255" s="133" t="s">
        <v>1006</v>
      </c>
      <c r="G255" s="134" t="s">
        <v>580</v>
      </c>
      <c r="H255" s="135">
        <v>78.787000000000006</v>
      </c>
      <c r="I255" s="136"/>
      <c r="J255" s="137">
        <f>ROUND(I255*H255,2)</f>
        <v>0</v>
      </c>
      <c r="K255" s="133" t="s">
        <v>19</v>
      </c>
      <c r="L255" s="33"/>
      <c r="M255" s="138" t="s">
        <v>19</v>
      </c>
      <c r="N255" s="139" t="s">
        <v>46</v>
      </c>
      <c r="P255" s="140">
        <f>O255*H255</f>
        <v>0</v>
      </c>
      <c r="Q255" s="140">
        <v>0</v>
      </c>
      <c r="R255" s="140">
        <f>Q255*H255</f>
        <v>0</v>
      </c>
      <c r="S255" s="140">
        <v>0</v>
      </c>
      <c r="T255" s="140">
        <f>S255*H255</f>
        <v>0</v>
      </c>
      <c r="U255" s="141" t="s">
        <v>19</v>
      </c>
      <c r="AR255" s="142" t="s">
        <v>143</v>
      </c>
      <c r="AT255" s="142" t="s">
        <v>138</v>
      </c>
      <c r="AU255" s="142" t="s">
        <v>87</v>
      </c>
      <c r="AY255" s="18" t="s">
        <v>135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8" t="s">
        <v>87</v>
      </c>
      <c r="BK255" s="143">
        <f>ROUND(I255*H255,2)</f>
        <v>0</v>
      </c>
      <c r="BL255" s="18" t="s">
        <v>143</v>
      </c>
      <c r="BM255" s="142" t="s">
        <v>1007</v>
      </c>
    </row>
    <row r="256" spans="2:65" s="13" customFormat="1" ht="11.25">
      <c r="B256" s="155"/>
      <c r="D256" s="149" t="s">
        <v>147</v>
      </c>
      <c r="E256" s="156" t="s">
        <v>19</v>
      </c>
      <c r="F256" s="157" t="s">
        <v>1008</v>
      </c>
      <c r="H256" s="158">
        <v>78.787000000000006</v>
      </c>
      <c r="I256" s="159"/>
      <c r="L256" s="155"/>
      <c r="M256" s="160"/>
      <c r="U256" s="161"/>
      <c r="AT256" s="156" t="s">
        <v>147</v>
      </c>
      <c r="AU256" s="156" t="s">
        <v>87</v>
      </c>
      <c r="AV256" s="13" t="s">
        <v>87</v>
      </c>
      <c r="AW256" s="13" t="s">
        <v>35</v>
      </c>
      <c r="AX256" s="13" t="s">
        <v>74</v>
      </c>
      <c r="AY256" s="156" t="s">
        <v>135</v>
      </c>
    </row>
    <row r="257" spans="2:65" s="15" customFormat="1" ht="11.25">
      <c r="B257" s="169"/>
      <c r="D257" s="149" t="s">
        <v>147</v>
      </c>
      <c r="E257" s="170" t="s">
        <v>19</v>
      </c>
      <c r="F257" s="171" t="s">
        <v>162</v>
      </c>
      <c r="H257" s="172">
        <v>78.787000000000006</v>
      </c>
      <c r="I257" s="173"/>
      <c r="L257" s="169"/>
      <c r="M257" s="174"/>
      <c r="U257" s="175"/>
      <c r="AT257" s="170" t="s">
        <v>147</v>
      </c>
      <c r="AU257" s="170" t="s">
        <v>87</v>
      </c>
      <c r="AV257" s="15" t="s">
        <v>143</v>
      </c>
      <c r="AW257" s="15" t="s">
        <v>35</v>
      </c>
      <c r="AX257" s="15" t="s">
        <v>81</v>
      </c>
      <c r="AY257" s="170" t="s">
        <v>135</v>
      </c>
    </row>
    <row r="258" spans="2:65" s="1" customFormat="1" ht="24.2" customHeight="1">
      <c r="B258" s="33"/>
      <c r="C258" s="131" t="s">
        <v>485</v>
      </c>
      <c r="D258" s="131" t="s">
        <v>138</v>
      </c>
      <c r="E258" s="132" t="s">
        <v>606</v>
      </c>
      <c r="F258" s="133" t="s">
        <v>607</v>
      </c>
      <c r="G258" s="134" t="s">
        <v>580</v>
      </c>
      <c r="H258" s="135">
        <v>2.085</v>
      </c>
      <c r="I258" s="136"/>
      <c r="J258" s="137">
        <f>ROUND(I258*H258,2)</f>
        <v>0</v>
      </c>
      <c r="K258" s="133" t="s">
        <v>142</v>
      </c>
      <c r="L258" s="33"/>
      <c r="M258" s="138" t="s">
        <v>19</v>
      </c>
      <c r="N258" s="139" t="s">
        <v>46</v>
      </c>
      <c r="P258" s="140">
        <f>O258*H258</f>
        <v>0</v>
      </c>
      <c r="Q258" s="140">
        <v>0</v>
      </c>
      <c r="R258" s="140">
        <f>Q258*H258</f>
        <v>0</v>
      </c>
      <c r="S258" s="140">
        <v>0</v>
      </c>
      <c r="T258" s="140">
        <f>S258*H258</f>
        <v>0</v>
      </c>
      <c r="U258" s="141" t="s">
        <v>19</v>
      </c>
      <c r="AR258" s="142" t="s">
        <v>143</v>
      </c>
      <c r="AT258" s="142" t="s">
        <v>138</v>
      </c>
      <c r="AU258" s="142" t="s">
        <v>87</v>
      </c>
      <c r="AY258" s="18" t="s">
        <v>135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8" t="s">
        <v>87</v>
      </c>
      <c r="BK258" s="143">
        <f>ROUND(I258*H258,2)</f>
        <v>0</v>
      </c>
      <c r="BL258" s="18" t="s">
        <v>143</v>
      </c>
      <c r="BM258" s="142" t="s">
        <v>1009</v>
      </c>
    </row>
    <row r="259" spans="2:65" s="1" customFormat="1" ht="11.25">
      <c r="B259" s="33"/>
      <c r="D259" s="144" t="s">
        <v>145</v>
      </c>
      <c r="F259" s="145" t="s">
        <v>609</v>
      </c>
      <c r="I259" s="146"/>
      <c r="L259" s="33"/>
      <c r="M259" s="147"/>
      <c r="U259" s="54"/>
      <c r="AT259" s="18" t="s">
        <v>145</v>
      </c>
      <c r="AU259" s="18" t="s">
        <v>87</v>
      </c>
    </row>
    <row r="260" spans="2:65" s="13" customFormat="1" ht="11.25">
      <c r="B260" s="155"/>
      <c r="D260" s="149" t="s">
        <v>147</v>
      </c>
      <c r="E260" s="156" t="s">
        <v>19</v>
      </c>
      <c r="F260" s="157" t="s">
        <v>1010</v>
      </c>
      <c r="H260" s="158">
        <v>158.995</v>
      </c>
      <c r="I260" s="159"/>
      <c r="L260" s="155"/>
      <c r="M260" s="160"/>
      <c r="U260" s="161"/>
      <c r="AT260" s="156" t="s">
        <v>147</v>
      </c>
      <c r="AU260" s="156" t="s">
        <v>87</v>
      </c>
      <c r="AV260" s="13" t="s">
        <v>87</v>
      </c>
      <c r="AW260" s="13" t="s">
        <v>35</v>
      </c>
      <c r="AX260" s="13" t="s">
        <v>74</v>
      </c>
      <c r="AY260" s="156" t="s">
        <v>135</v>
      </c>
    </row>
    <row r="261" spans="2:65" s="13" customFormat="1" ht="11.25">
      <c r="B261" s="155"/>
      <c r="D261" s="149" t="s">
        <v>147</v>
      </c>
      <c r="E261" s="156" t="s">
        <v>19</v>
      </c>
      <c r="F261" s="157" t="s">
        <v>1011</v>
      </c>
      <c r="H261" s="158">
        <v>-64.674000000000007</v>
      </c>
      <c r="I261" s="159"/>
      <c r="L261" s="155"/>
      <c r="M261" s="160"/>
      <c r="U261" s="161"/>
      <c r="AT261" s="156" t="s">
        <v>147</v>
      </c>
      <c r="AU261" s="156" t="s">
        <v>87</v>
      </c>
      <c r="AV261" s="13" t="s">
        <v>87</v>
      </c>
      <c r="AW261" s="13" t="s">
        <v>35</v>
      </c>
      <c r="AX261" s="13" t="s">
        <v>74</v>
      </c>
      <c r="AY261" s="156" t="s">
        <v>135</v>
      </c>
    </row>
    <row r="262" spans="2:65" s="13" customFormat="1" ht="11.25">
      <c r="B262" s="155"/>
      <c r="D262" s="149" t="s">
        <v>147</v>
      </c>
      <c r="E262" s="156" t="s">
        <v>19</v>
      </c>
      <c r="F262" s="157" t="s">
        <v>1012</v>
      </c>
      <c r="H262" s="158">
        <v>-13.449</v>
      </c>
      <c r="I262" s="159"/>
      <c r="L262" s="155"/>
      <c r="M262" s="160"/>
      <c r="U262" s="161"/>
      <c r="AT262" s="156" t="s">
        <v>147</v>
      </c>
      <c r="AU262" s="156" t="s">
        <v>87</v>
      </c>
      <c r="AV262" s="13" t="s">
        <v>87</v>
      </c>
      <c r="AW262" s="13" t="s">
        <v>35</v>
      </c>
      <c r="AX262" s="13" t="s">
        <v>74</v>
      </c>
      <c r="AY262" s="156" t="s">
        <v>135</v>
      </c>
    </row>
    <row r="263" spans="2:65" s="13" customFormat="1" ht="11.25">
      <c r="B263" s="155"/>
      <c r="D263" s="149" t="s">
        <v>147</v>
      </c>
      <c r="E263" s="156" t="s">
        <v>19</v>
      </c>
      <c r="F263" s="157" t="s">
        <v>1013</v>
      </c>
      <c r="H263" s="158">
        <v>-78.787000000000006</v>
      </c>
      <c r="I263" s="159"/>
      <c r="L263" s="155"/>
      <c r="M263" s="160"/>
      <c r="U263" s="161"/>
      <c r="AT263" s="156" t="s">
        <v>147</v>
      </c>
      <c r="AU263" s="156" t="s">
        <v>87</v>
      </c>
      <c r="AV263" s="13" t="s">
        <v>87</v>
      </c>
      <c r="AW263" s="13" t="s">
        <v>35</v>
      </c>
      <c r="AX263" s="13" t="s">
        <v>74</v>
      </c>
      <c r="AY263" s="156" t="s">
        <v>135</v>
      </c>
    </row>
    <row r="264" spans="2:65" s="15" customFormat="1" ht="11.25">
      <c r="B264" s="169"/>
      <c r="D264" s="149" t="s">
        <v>147</v>
      </c>
      <c r="E264" s="170" t="s">
        <v>19</v>
      </c>
      <c r="F264" s="171" t="s">
        <v>162</v>
      </c>
      <c r="H264" s="172">
        <v>2.0849999999999937</v>
      </c>
      <c r="I264" s="173"/>
      <c r="L264" s="169"/>
      <c r="M264" s="174"/>
      <c r="U264" s="175"/>
      <c r="AT264" s="170" t="s">
        <v>147</v>
      </c>
      <c r="AU264" s="170" t="s">
        <v>87</v>
      </c>
      <c r="AV264" s="15" t="s">
        <v>143</v>
      </c>
      <c r="AW264" s="15" t="s">
        <v>35</v>
      </c>
      <c r="AX264" s="15" t="s">
        <v>81</v>
      </c>
      <c r="AY264" s="170" t="s">
        <v>135</v>
      </c>
    </row>
    <row r="265" spans="2:65" s="11" customFormat="1" ht="22.9" customHeight="1">
      <c r="B265" s="119"/>
      <c r="D265" s="120" t="s">
        <v>73</v>
      </c>
      <c r="E265" s="129" t="s">
        <v>613</v>
      </c>
      <c r="F265" s="129" t="s">
        <v>614</v>
      </c>
      <c r="I265" s="122"/>
      <c r="J265" s="130">
        <f>BK265</f>
        <v>0</v>
      </c>
      <c r="L265" s="119"/>
      <c r="M265" s="124"/>
      <c r="P265" s="125">
        <f>SUM(P266:P267)</f>
        <v>0</v>
      </c>
      <c r="R265" s="125">
        <f>SUM(R266:R267)</f>
        <v>0</v>
      </c>
      <c r="T265" s="125">
        <f>SUM(T266:T267)</f>
        <v>0</v>
      </c>
      <c r="U265" s="126"/>
      <c r="AR265" s="120" t="s">
        <v>81</v>
      </c>
      <c r="AT265" s="127" t="s">
        <v>73</v>
      </c>
      <c r="AU265" s="127" t="s">
        <v>81</v>
      </c>
      <c r="AY265" s="120" t="s">
        <v>135</v>
      </c>
      <c r="BK265" s="128">
        <f>SUM(BK266:BK267)</f>
        <v>0</v>
      </c>
    </row>
    <row r="266" spans="2:65" s="1" customFormat="1" ht="33" customHeight="1">
      <c r="B266" s="33"/>
      <c r="C266" s="131" t="s">
        <v>490</v>
      </c>
      <c r="D266" s="131" t="s">
        <v>138</v>
      </c>
      <c r="E266" s="132" t="s">
        <v>1014</v>
      </c>
      <c r="F266" s="133" t="s">
        <v>1015</v>
      </c>
      <c r="G266" s="134" t="s">
        <v>580</v>
      </c>
      <c r="H266" s="135">
        <v>4.4550000000000001</v>
      </c>
      <c r="I266" s="136"/>
      <c r="J266" s="137">
        <f>ROUND(I266*H266,2)</f>
        <v>0</v>
      </c>
      <c r="K266" s="133" t="s">
        <v>142</v>
      </c>
      <c r="L266" s="33"/>
      <c r="M266" s="138" t="s">
        <v>19</v>
      </c>
      <c r="N266" s="139" t="s">
        <v>46</v>
      </c>
      <c r="P266" s="140">
        <f>O266*H266</f>
        <v>0</v>
      </c>
      <c r="Q266" s="140">
        <v>0</v>
      </c>
      <c r="R266" s="140">
        <f>Q266*H266</f>
        <v>0</v>
      </c>
      <c r="S266" s="140">
        <v>0</v>
      </c>
      <c r="T266" s="140">
        <f>S266*H266</f>
        <v>0</v>
      </c>
      <c r="U266" s="141" t="s">
        <v>19</v>
      </c>
      <c r="AR266" s="142" t="s">
        <v>143</v>
      </c>
      <c r="AT266" s="142" t="s">
        <v>138</v>
      </c>
      <c r="AU266" s="142" t="s">
        <v>87</v>
      </c>
      <c r="AY266" s="18" t="s">
        <v>135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8" t="s">
        <v>87</v>
      </c>
      <c r="BK266" s="143">
        <f>ROUND(I266*H266,2)</f>
        <v>0</v>
      </c>
      <c r="BL266" s="18" t="s">
        <v>143</v>
      </c>
      <c r="BM266" s="142" t="s">
        <v>1016</v>
      </c>
    </row>
    <row r="267" spans="2:65" s="1" customFormat="1" ht="11.25">
      <c r="B267" s="33"/>
      <c r="D267" s="144" t="s">
        <v>145</v>
      </c>
      <c r="F267" s="145" t="s">
        <v>1017</v>
      </c>
      <c r="I267" s="146"/>
      <c r="L267" s="33"/>
      <c r="M267" s="147"/>
      <c r="U267" s="54"/>
      <c r="AT267" s="18" t="s">
        <v>145</v>
      </c>
      <c r="AU267" s="18" t="s">
        <v>87</v>
      </c>
    </row>
    <row r="268" spans="2:65" s="11" customFormat="1" ht="25.9" customHeight="1">
      <c r="B268" s="119"/>
      <c r="D268" s="120" t="s">
        <v>73</v>
      </c>
      <c r="E268" s="121" t="s">
        <v>620</v>
      </c>
      <c r="F268" s="121" t="s">
        <v>621</v>
      </c>
      <c r="I268" s="122"/>
      <c r="J268" s="123">
        <f>BK268</f>
        <v>0</v>
      </c>
      <c r="L268" s="119"/>
      <c r="M268" s="124"/>
      <c r="P268" s="125">
        <f>P269+P401+P437+P452+P480+P487+P510+P562+P564</f>
        <v>0</v>
      </c>
      <c r="R268" s="125">
        <f>R269+R401+R437+R452+R480+R487+R510+R562+R564</f>
        <v>13.835997069999998</v>
      </c>
      <c r="T268" s="125">
        <f>T269+T401+T437+T452+T480+T487+T510+T562+T564</f>
        <v>13.951086</v>
      </c>
      <c r="U268" s="126"/>
      <c r="AR268" s="120" t="s">
        <v>87</v>
      </c>
      <c r="AT268" s="127" t="s">
        <v>73</v>
      </c>
      <c r="AU268" s="127" t="s">
        <v>74</v>
      </c>
      <c r="AY268" s="120" t="s">
        <v>135</v>
      </c>
      <c r="BK268" s="128">
        <f>BK269+BK401+BK437+BK452+BK480+BK487+BK510+BK562+BK564</f>
        <v>0</v>
      </c>
    </row>
    <row r="269" spans="2:65" s="11" customFormat="1" ht="22.9" customHeight="1">
      <c r="B269" s="119"/>
      <c r="D269" s="120" t="s">
        <v>73</v>
      </c>
      <c r="E269" s="129" t="s">
        <v>1018</v>
      </c>
      <c r="F269" s="129" t="s">
        <v>1019</v>
      </c>
      <c r="I269" s="122"/>
      <c r="J269" s="130">
        <f>BK269</f>
        <v>0</v>
      </c>
      <c r="L269" s="119"/>
      <c r="M269" s="124"/>
      <c r="P269" s="125">
        <f>SUM(P270:P400)</f>
        <v>0</v>
      </c>
      <c r="R269" s="125">
        <f>SUM(R270:R400)</f>
        <v>5.4675489100000005</v>
      </c>
      <c r="T269" s="125">
        <f>SUM(T270:T400)</f>
        <v>13.448556</v>
      </c>
      <c r="U269" s="126"/>
      <c r="AR269" s="120" t="s">
        <v>87</v>
      </c>
      <c r="AT269" s="127" t="s">
        <v>73</v>
      </c>
      <c r="AU269" s="127" t="s">
        <v>81</v>
      </c>
      <c r="AY269" s="120" t="s">
        <v>135</v>
      </c>
      <c r="BK269" s="128">
        <f>SUM(BK270:BK400)</f>
        <v>0</v>
      </c>
    </row>
    <row r="270" spans="2:65" s="1" customFormat="1" ht="16.5" customHeight="1">
      <c r="B270" s="33"/>
      <c r="C270" s="131" t="s">
        <v>495</v>
      </c>
      <c r="D270" s="131" t="s">
        <v>138</v>
      </c>
      <c r="E270" s="132" t="s">
        <v>1020</v>
      </c>
      <c r="F270" s="133" t="s">
        <v>1021</v>
      </c>
      <c r="G270" s="134" t="s">
        <v>141</v>
      </c>
      <c r="H270" s="135">
        <v>815.06399999999996</v>
      </c>
      <c r="I270" s="136"/>
      <c r="J270" s="137">
        <f>ROUND(I270*H270,2)</f>
        <v>0</v>
      </c>
      <c r="K270" s="133" t="s">
        <v>19</v>
      </c>
      <c r="L270" s="33"/>
      <c r="M270" s="138" t="s">
        <v>19</v>
      </c>
      <c r="N270" s="139" t="s">
        <v>46</v>
      </c>
      <c r="P270" s="140">
        <f>O270*H270</f>
        <v>0</v>
      </c>
      <c r="Q270" s="140">
        <v>0</v>
      </c>
      <c r="R270" s="140">
        <f>Q270*H270</f>
        <v>0</v>
      </c>
      <c r="S270" s="140">
        <v>1.6500000000000001E-2</v>
      </c>
      <c r="T270" s="140">
        <f>S270*H270</f>
        <v>13.448556</v>
      </c>
      <c r="U270" s="141" t="s">
        <v>19</v>
      </c>
      <c r="AR270" s="142" t="s">
        <v>318</v>
      </c>
      <c r="AT270" s="142" t="s">
        <v>138</v>
      </c>
      <c r="AU270" s="142" t="s">
        <v>87</v>
      </c>
      <c r="AY270" s="18" t="s">
        <v>135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8" t="s">
        <v>87</v>
      </c>
      <c r="BK270" s="143">
        <f>ROUND(I270*H270,2)</f>
        <v>0</v>
      </c>
      <c r="BL270" s="18" t="s">
        <v>318</v>
      </c>
      <c r="BM270" s="142" t="s">
        <v>1022</v>
      </c>
    </row>
    <row r="271" spans="2:65" s="12" customFormat="1" ht="11.25">
      <c r="B271" s="148"/>
      <c r="D271" s="149" t="s">
        <v>147</v>
      </c>
      <c r="E271" s="150" t="s">
        <v>19</v>
      </c>
      <c r="F271" s="151" t="s">
        <v>1023</v>
      </c>
      <c r="H271" s="150" t="s">
        <v>19</v>
      </c>
      <c r="I271" s="152"/>
      <c r="L271" s="148"/>
      <c r="M271" s="153"/>
      <c r="U271" s="154"/>
      <c r="AT271" s="150" t="s">
        <v>147</v>
      </c>
      <c r="AU271" s="150" t="s">
        <v>87</v>
      </c>
      <c r="AV271" s="12" t="s">
        <v>81</v>
      </c>
      <c r="AW271" s="12" t="s">
        <v>35</v>
      </c>
      <c r="AX271" s="12" t="s">
        <v>74</v>
      </c>
      <c r="AY271" s="150" t="s">
        <v>135</v>
      </c>
    </row>
    <row r="272" spans="2:65" s="13" customFormat="1" ht="11.25">
      <c r="B272" s="155"/>
      <c r="D272" s="149" t="s">
        <v>147</v>
      </c>
      <c r="E272" s="156" t="s">
        <v>19</v>
      </c>
      <c r="F272" s="157" t="s">
        <v>946</v>
      </c>
      <c r="H272" s="158">
        <v>317</v>
      </c>
      <c r="I272" s="159"/>
      <c r="L272" s="155"/>
      <c r="M272" s="160"/>
      <c r="U272" s="161"/>
      <c r="AT272" s="156" t="s">
        <v>147</v>
      </c>
      <c r="AU272" s="156" t="s">
        <v>87</v>
      </c>
      <c r="AV272" s="13" t="s">
        <v>87</v>
      </c>
      <c r="AW272" s="13" t="s">
        <v>35</v>
      </c>
      <c r="AX272" s="13" t="s">
        <v>74</v>
      </c>
      <c r="AY272" s="156" t="s">
        <v>135</v>
      </c>
    </row>
    <row r="273" spans="2:65" s="13" customFormat="1" ht="11.25">
      <c r="B273" s="155"/>
      <c r="D273" s="149" t="s">
        <v>147</v>
      </c>
      <c r="E273" s="156" t="s">
        <v>19</v>
      </c>
      <c r="F273" s="157" t="s">
        <v>972</v>
      </c>
      <c r="H273" s="158">
        <v>27.36</v>
      </c>
      <c r="I273" s="159"/>
      <c r="L273" s="155"/>
      <c r="M273" s="160"/>
      <c r="U273" s="161"/>
      <c r="AT273" s="156" t="s">
        <v>147</v>
      </c>
      <c r="AU273" s="156" t="s">
        <v>87</v>
      </c>
      <c r="AV273" s="13" t="s">
        <v>87</v>
      </c>
      <c r="AW273" s="13" t="s">
        <v>35</v>
      </c>
      <c r="AX273" s="13" t="s">
        <v>74</v>
      </c>
      <c r="AY273" s="156" t="s">
        <v>135</v>
      </c>
    </row>
    <row r="274" spans="2:65" s="13" customFormat="1" ht="11.25">
      <c r="B274" s="155"/>
      <c r="D274" s="149" t="s">
        <v>147</v>
      </c>
      <c r="E274" s="156" t="s">
        <v>19</v>
      </c>
      <c r="F274" s="157" t="s">
        <v>947</v>
      </c>
      <c r="H274" s="158">
        <v>42.3</v>
      </c>
      <c r="I274" s="159"/>
      <c r="L274" s="155"/>
      <c r="M274" s="160"/>
      <c r="U274" s="161"/>
      <c r="AT274" s="156" t="s">
        <v>147</v>
      </c>
      <c r="AU274" s="156" t="s">
        <v>87</v>
      </c>
      <c r="AV274" s="13" t="s">
        <v>87</v>
      </c>
      <c r="AW274" s="13" t="s">
        <v>35</v>
      </c>
      <c r="AX274" s="13" t="s">
        <v>74</v>
      </c>
      <c r="AY274" s="156" t="s">
        <v>135</v>
      </c>
    </row>
    <row r="275" spans="2:65" s="13" customFormat="1" ht="11.25">
      <c r="B275" s="155"/>
      <c r="D275" s="149" t="s">
        <v>147</v>
      </c>
      <c r="E275" s="156" t="s">
        <v>19</v>
      </c>
      <c r="F275" s="157" t="s">
        <v>1024</v>
      </c>
      <c r="H275" s="158">
        <v>26.111999999999998</v>
      </c>
      <c r="I275" s="159"/>
      <c r="L275" s="155"/>
      <c r="M275" s="160"/>
      <c r="U275" s="161"/>
      <c r="AT275" s="156" t="s">
        <v>147</v>
      </c>
      <c r="AU275" s="156" t="s">
        <v>87</v>
      </c>
      <c r="AV275" s="13" t="s">
        <v>87</v>
      </c>
      <c r="AW275" s="13" t="s">
        <v>35</v>
      </c>
      <c r="AX275" s="13" t="s">
        <v>74</v>
      </c>
      <c r="AY275" s="156" t="s">
        <v>135</v>
      </c>
    </row>
    <row r="276" spans="2:65" s="12" customFormat="1" ht="11.25">
      <c r="B276" s="148"/>
      <c r="D276" s="149" t="s">
        <v>147</v>
      </c>
      <c r="E276" s="150" t="s">
        <v>19</v>
      </c>
      <c r="F276" s="151" t="s">
        <v>1025</v>
      </c>
      <c r="H276" s="150" t="s">
        <v>19</v>
      </c>
      <c r="I276" s="152"/>
      <c r="L276" s="148"/>
      <c r="M276" s="153"/>
      <c r="U276" s="154"/>
      <c r="AT276" s="150" t="s">
        <v>147</v>
      </c>
      <c r="AU276" s="150" t="s">
        <v>87</v>
      </c>
      <c r="AV276" s="12" t="s">
        <v>81</v>
      </c>
      <c r="AW276" s="12" t="s">
        <v>35</v>
      </c>
      <c r="AX276" s="12" t="s">
        <v>74</v>
      </c>
      <c r="AY276" s="150" t="s">
        <v>135</v>
      </c>
    </row>
    <row r="277" spans="2:65" s="13" customFormat="1" ht="11.25">
      <c r="B277" s="155"/>
      <c r="D277" s="149" t="s">
        <v>147</v>
      </c>
      <c r="E277" s="156" t="s">
        <v>19</v>
      </c>
      <c r="F277" s="157" t="s">
        <v>946</v>
      </c>
      <c r="H277" s="158">
        <v>317</v>
      </c>
      <c r="I277" s="159"/>
      <c r="L277" s="155"/>
      <c r="M277" s="160"/>
      <c r="U277" s="161"/>
      <c r="AT277" s="156" t="s">
        <v>147</v>
      </c>
      <c r="AU277" s="156" t="s">
        <v>87</v>
      </c>
      <c r="AV277" s="13" t="s">
        <v>87</v>
      </c>
      <c r="AW277" s="13" t="s">
        <v>35</v>
      </c>
      <c r="AX277" s="13" t="s">
        <v>74</v>
      </c>
      <c r="AY277" s="156" t="s">
        <v>135</v>
      </c>
    </row>
    <row r="278" spans="2:65" s="13" customFormat="1" ht="11.25">
      <c r="B278" s="155"/>
      <c r="D278" s="149" t="s">
        <v>147</v>
      </c>
      <c r="E278" s="156" t="s">
        <v>19</v>
      </c>
      <c r="F278" s="157" t="s">
        <v>973</v>
      </c>
      <c r="H278" s="158">
        <v>11.4</v>
      </c>
      <c r="I278" s="159"/>
      <c r="L278" s="155"/>
      <c r="M278" s="160"/>
      <c r="U278" s="161"/>
      <c r="AT278" s="156" t="s">
        <v>147</v>
      </c>
      <c r="AU278" s="156" t="s">
        <v>87</v>
      </c>
      <c r="AV278" s="13" t="s">
        <v>87</v>
      </c>
      <c r="AW278" s="13" t="s">
        <v>35</v>
      </c>
      <c r="AX278" s="13" t="s">
        <v>74</v>
      </c>
      <c r="AY278" s="156" t="s">
        <v>135</v>
      </c>
    </row>
    <row r="279" spans="2:65" s="13" customFormat="1" ht="11.25">
      <c r="B279" s="155"/>
      <c r="D279" s="149" t="s">
        <v>147</v>
      </c>
      <c r="E279" s="156" t="s">
        <v>19</v>
      </c>
      <c r="F279" s="157" t="s">
        <v>1026</v>
      </c>
      <c r="H279" s="158">
        <v>9.1199999999999992</v>
      </c>
      <c r="I279" s="159"/>
      <c r="L279" s="155"/>
      <c r="M279" s="160"/>
      <c r="U279" s="161"/>
      <c r="AT279" s="156" t="s">
        <v>147</v>
      </c>
      <c r="AU279" s="156" t="s">
        <v>87</v>
      </c>
      <c r="AV279" s="13" t="s">
        <v>87</v>
      </c>
      <c r="AW279" s="13" t="s">
        <v>35</v>
      </c>
      <c r="AX279" s="13" t="s">
        <v>74</v>
      </c>
      <c r="AY279" s="156" t="s">
        <v>135</v>
      </c>
    </row>
    <row r="280" spans="2:65" s="13" customFormat="1" ht="11.25">
      <c r="B280" s="155"/>
      <c r="D280" s="149" t="s">
        <v>147</v>
      </c>
      <c r="E280" s="156" t="s">
        <v>19</v>
      </c>
      <c r="F280" s="157" t="s">
        <v>947</v>
      </c>
      <c r="H280" s="158">
        <v>42.3</v>
      </c>
      <c r="I280" s="159"/>
      <c r="L280" s="155"/>
      <c r="M280" s="160"/>
      <c r="U280" s="161"/>
      <c r="AT280" s="156" t="s">
        <v>147</v>
      </c>
      <c r="AU280" s="156" t="s">
        <v>87</v>
      </c>
      <c r="AV280" s="13" t="s">
        <v>87</v>
      </c>
      <c r="AW280" s="13" t="s">
        <v>35</v>
      </c>
      <c r="AX280" s="13" t="s">
        <v>74</v>
      </c>
      <c r="AY280" s="156" t="s">
        <v>135</v>
      </c>
    </row>
    <row r="281" spans="2:65" s="13" customFormat="1" ht="11.25">
      <c r="B281" s="155"/>
      <c r="D281" s="149" t="s">
        <v>147</v>
      </c>
      <c r="E281" s="156" t="s">
        <v>19</v>
      </c>
      <c r="F281" s="157" t="s">
        <v>974</v>
      </c>
      <c r="H281" s="158">
        <v>1.8</v>
      </c>
      <c r="I281" s="159"/>
      <c r="L281" s="155"/>
      <c r="M281" s="160"/>
      <c r="U281" s="161"/>
      <c r="AT281" s="156" t="s">
        <v>147</v>
      </c>
      <c r="AU281" s="156" t="s">
        <v>87</v>
      </c>
      <c r="AV281" s="13" t="s">
        <v>87</v>
      </c>
      <c r="AW281" s="13" t="s">
        <v>35</v>
      </c>
      <c r="AX281" s="13" t="s">
        <v>74</v>
      </c>
      <c r="AY281" s="156" t="s">
        <v>135</v>
      </c>
    </row>
    <row r="282" spans="2:65" s="13" customFormat="1" ht="11.25">
      <c r="B282" s="155"/>
      <c r="D282" s="149" t="s">
        <v>147</v>
      </c>
      <c r="E282" s="156" t="s">
        <v>19</v>
      </c>
      <c r="F282" s="157" t="s">
        <v>1027</v>
      </c>
      <c r="H282" s="158">
        <v>20.672000000000001</v>
      </c>
      <c r="I282" s="159"/>
      <c r="L282" s="155"/>
      <c r="M282" s="160"/>
      <c r="U282" s="161"/>
      <c r="AT282" s="156" t="s">
        <v>147</v>
      </c>
      <c r="AU282" s="156" t="s">
        <v>87</v>
      </c>
      <c r="AV282" s="13" t="s">
        <v>87</v>
      </c>
      <c r="AW282" s="13" t="s">
        <v>35</v>
      </c>
      <c r="AX282" s="13" t="s">
        <v>74</v>
      </c>
      <c r="AY282" s="156" t="s">
        <v>135</v>
      </c>
    </row>
    <row r="283" spans="2:65" s="15" customFormat="1" ht="11.25">
      <c r="B283" s="169"/>
      <c r="D283" s="149" t="s">
        <v>147</v>
      </c>
      <c r="E283" s="170" t="s">
        <v>19</v>
      </c>
      <c r="F283" s="171" t="s">
        <v>162</v>
      </c>
      <c r="H283" s="172">
        <v>815.06399999999996</v>
      </c>
      <c r="I283" s="173"/>
      <c r="L283" s="169"/>
      <c r="M283" s="174"/>
      <c r="U283" s="175"/>
      <c r="AT283" s="170" t="s">
        <v>147</v>
      </c>
      <c r="AU283" s="170" t="s">
        <v>87</v>
      </c>
      <c r="AV283" s="15" t="s">
        <v>143</v>
      </c>
      <c r="AW283" s="15" t="s">
        <v>35</v>
      </c>
      <c r="AX283" s="15" t="s">
        <v>81</v>
      </c>
      <c r="AY283" s="170" t="s">
        <v>135</v>
      </c>
    </row>
    <row r="284" spans="2:65" s="1" customFormat="1" ht="24.2" customHeight="1">
      <c r="B284" s="33"/>
      <c r="C284" s="131" t="s">
        <v>501</v>
      </c>
      <c r="D284" s="131" t="s">
        <v>138</v>
      </c>
      <c r="E284" s="132" t="s">
        <v>1028</v>
      </c>
      <c r="F284" s="133" t="s">
        <v>1029</v>
      </c>
      <c r="G284" s="134" t="s">
        <v>141</v>
      </c>
      <c r="H284" s="135">
        <v>317</v>
      </c>
      <c r="I284" s="136"/>
      <c r="J284" s="137">
        <f>ROUND(I284*H284,2)</f>
        <v>0</v>
      </c>
      <c r="K284" s="133" t="s">
        <v>142</v>
      </c>
      <c r="L284" s="33"/>
      <c r="M284" s="138" t="s">
        <v>19</v>
      </c>
      <c r="N284" s="139" t="s">
        <v>46</v>
      </c>
      <c r="P284" s="140">
        <f>O284*H284</f>
        <v>0</v>
      </c>
      <c r="Q284" s="140">
        <v>0</v>
      </c>
      <c r="R284" s="140">
        <f>Q284*H284</f>
        <v>0</v>
      </c>
      <c r="S284" s="140">
        <v>0</v>
      </c>
      <c r="T284" s="140">
        <f>S284*H284</f>
        <v>0</v>
      </c>
      <c r="U284" s="141" t="s">
        <v>19</v>
      </c>
      <c r="AR284" s="142" t="s">
        <v>318</v>
      </c>
      <c r="AT284" s="142" t="s">
        <v>138</v>
      </c>
      <c r="AU284" s="142" t="s">
        <v>87</v>
      </c>
      <c r="AY284" s="18" t="s">
        <v>135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8" t="s">
        <v>87</v>
      </c>
      <c r="BK284" s="143">
        <f>ROUND(I284*H284,2)</f>
        <v>0</v>
      </c>
      <c r="BL284" s="18" t="s">
        <v>318</v>
      </c>
      <c r="BM284" s="142" t="s">
        <v>1030</v>
      </c>
    </row>
    <row r="285" spans="2:65" s="1" customFormat="1" ht="11.25">
      <c r="B285" s="33"/>
      <c r="D285" s="144" t="s">
        <v>145</v>
      </c>
      <c r="F285" s="145" t="s">
        <v>1031</v>
      </c>
      <c r="I285" s="146"/>
      <c r="L285" s="33"/>
      <c r="M285" s="147"/>
      <c r="U285" s="54"/>
      <c r="AT285" s="18" t="s">
        <v>145</v>
      </c>
      <c r="AU285" s="18" t="s">
        <v>87</v>
      </c>
    </row>
    <row r="286" spans="2:65" s="13" customFormat="1" ht="11.25">
      <c r="B286" s="155"/>
      <c r="D286" s="149" t="s">
        <v>147</v>
      </c>
      <c r="E286" s="156" t="s">
        <v>19</v>
      </c>
      <c r="F286" s="157" t="s">
        <v>1032</v>
      </c>
      <c r="H286" s="158">
        <v>317</v>
      </c>
      <c r="I286" s="159"/>
      <c r="L286" s="155"/>
      <c r="M286" s="160"/>
      <c r="U286" s="161"/>
      <c r="AT286" s="156" t="s">
        <v>147</v>
      </c>
      <c r="AU286" s="156" t="s">
        <v>87</v>
      </c>
      <c r="AV286" s="13" t="s">
        <v>87</v>
      </c>
      <c r="AW286" s="13" t="s">
        <v>35</v>
      </c>
      <c r="AX286" s="13" t="s">
        <v>74</v>
      </c>
      <c r="AY286" s="156" t="s">
        <v>135</v>
      </c>
    </row>
    <row r="287" spans="2:65" s="15" customFormat="1" ht="11.25">
      <c r="B287" s="169"/>
      <c r="D287" s="149" t="s">
        <v>147</v>
      </c>
      <c r="E287" s="170" t="s">
        <v>19</v>
      </c>
      <c r="F287" s="171" t="s">
        <v>162</v>
      </c>
      <c r="H287" s="172">
        <v>317</v>
      </c>
      <c r="I287" s="173"/>
      <c r="L287" s="169"/>
      <c r="M287" s="174"/>
      <c r="U287" s="175"/>
      <c r="AT287" s="170" t="s">
        <v>147</v>
      </c>
      <c r="AU287" s="170" t="s">
        <v>87</v>
      </c>
      <c r="AV287" s="15" t="s">
        <v>143</v>
      </c>
      <c r="AW287" s="15" t="s">
        <v>35</v>
      </c>
      <c r="AX287" s="15" t="s">
        <v>81</v>
      </c>
      <c r="AY287" s="170" t="s">
        <v>135</v>
      </c>
    </row>
    <row r="288" spans="2:65" s="1" customFormat="1" ht="24.2" customHeight="1">
      <c r="B288" s="33"/>
      <c r="C288" s="131" t="s">
        <v>509</v>
      </c>
      <c r="D288" s="131" t="s">
        <v>138</v>
      </c>
      <c r="E288" s="132" t="s">
        <v>1033</v>
      </c>
      <c r="F288" s="133" t="s">
        <v>1034</v>
      </c>
      <c r="G288" s="134" t="s">
        <v>141</v>
      </c>
      <c r="H288" s="135">
        <v>81.831999999999994</v>
      </c>
      <c r="I288" s="136"/>
      <c r="J288" s="137">
        <f>ROUND(I288*H288,2)</f>
        <v>0</v>
      </c>
      <c r="K288" s="133" t="s">
        <v>142</v>
      </c>
      <c r="L288" s="33"/>
      <c r="M288" s="138" t="s">
        <v>19</v>
      </c>
      <c r="N288" s="139" t="s">
        <v>46</v>
      </c>
      <c r="P288" s="140">
        <f>O288*H288</f>
        <v>0</v>
      </c>
      <c r="Q288" s="140">
        <v>0</v>
      </c>
      <c r="R288" s="140">
        <f>Q288*H288</f>
        <v>0</v>
      </c>
      <c r="S288" s="140">
        <v>0</v>
      </c>
      <c r="T288" s="140">
        <f>S288*H288</f>
        <v>0</v>
      </c>
      <c r="U288" s="141" t="s">
        <v>19</v>
      </c>
      <c r="AR288" s="142" t="s">
        <v>318</v>
      </c>
      <c r="AT288" s="142" t="s">
        <v>138</v>
      </c>
      <c r="AU288" s="142" t="s">
        <v>87</v>
      </c>
      <c r="AY288" s="18" t="s">
        <v>135</v>
      </c>
      <c r="BE288" s="143">
        <f>IF(N288="základní",J288,0)</f>
        <v>0</v>
      </c>
      <c r="BF288" s="143">
        <f>IF(N288="snížená",J288,0)</f>
        <v>0</v>
      </c>
      <c r="BG288" s="143">
        <f>IF(N288="zákl. přenesená",J288,0)</f>
        <v>0</v>
      </c>
      <c r="BH288" s="143">
        <f>IF(N288="sníž. přenesená",J288,0)</f>
        <v>0</v>
      </c>
      <c r="BI288" s="143">
        <f>IF(N288="nulová",J288,0)</f>
        <v>0</v>
      </c>
      <c r="BJ288" s="18" t="s">
        <v>87</v>
      </c>
      <c r="BK288" s="143">
        <f>ROUND(I288*H288,2)</f>
        <v>0</v>
      </c>
      <c r="BL288" s="18" t="s">
        <v>318</v>
      </c>
      <c r="BM288" s="142" t="s">
        <v>1035</v>
      </c>
    </row>
    <row r="289" spans="2:65" s="1" customFormat="1" ht="11.25">
      <c r="B289" s="33"/>
      <c r="D289" s="144" t="s">
        <v>145</v>
      </c>
      <c r="F289" s="145" t="s">
        <v>1036</v>
      </c>
      <c r="I289" s="146"/>
      <c r="L289" s="33"/>
      <c r="M289" s="147"/>
      <c r="U289" s="54"/>
      <c r="AT289" s="18" t="s">
        <v>145</v>
      </c>
      <c r="AU289" s="18" t="s">
        <v>87</v>
      </c>
    </row>
    <row r="290" spans="2:65" s="12" customFormat="1" ht="11.25">
      <c r="B290" s="148"/>
      <c r="D290" s="149" t="s">
        <v>147</v>
      </c>
      <c r="E290" s="150" t="s">
        <v>19</v>
      </c>
      <c r="F290" s="151" t="s">
        <v>1037</v>
      </c>
      <c r="H290" s="150" t="s">
        <v>19</v>
      </c>
      <c r="I290" s="152"/>
      <c r="L290" s="148"/>
      <c r="M290" s="153"/>
      <c r="U290" s="154"/>
      <c r="AT290" s="150" t="s">
        <v>147</v>
      </c>
      <c r="AU290" s="150" t="s">
        <v>87</v>
      </c>
      <c r="AV290" s="12" t="s">
        <v>81</v>
      </c>
      <c r="AW290" s="12" t="s">
        <v>35</v>
      </c>
      <c r="AX290" s="12" t="s">
        <v>74</v>
      </c>
      <c r="AY290" s="150" t="s">
        <v>135</v>
      </c>
    </row>
    <row r="291" spans="2:65" s="13" customFormat="1" ht="11.25">
      <c r="B291" s="155"/>
      <c r="D291" s="149" t="s">
        <v>147</v>
      </c>
      <c r="E291" s="156" t="s">
        <v>19</v>
      </c>
      <c r="F291" s="157" t="s">
        <v>1038</v>
      </c>
      <c r="H291" s="158">
        <v>36.479999999999997</v>
      </c>
      <c r="I291" s="159"/>
      <c r="L291" s="155"/>
      <c r="M291" s="160"/>
      <c r="U291" s="161"/>
      <c r="AT291" s="156" t="s">
        <v>147</v>
      </c>
      <c r="AU291" s="156" t="s">
        <v>87</v>
      </c>
      <c r="AV291" s="13" t="s">
        <v>87</v>
      </c>
      <c r="AW291" s="13" t="s">
        <v>35</v>
      </c>
      <c r="AX291" s="13" t="s">
        <v>74</v>
      </c>
      <c r="AY291" s="156" t="s">
        <v>135</v>
      </c>
    </row>
    <row r="292" spans="2:65" s="13" customFormat="1" ht="11.25">
      <c r="B292" s="155"/>
      <c r="D292" s="149" t="s">
        <v>147</v>
      </c>
      <c r="E292" s="156" t="s">
        <v>19</v>
      </c>
      <c r="F292" s="157" t="s">
        <v>1039</v>
      </c>
      <c r="H292" s="158">
        <v>18.696000000000002</v>
      </c>
      <c r="I292" s="159"/>
      <c r="L292" s="155"/>
      <c r="M292" s="160"/>
      <c r="U292" s="161"/>
      <c r="AT292" s="156" t="s">
        <v>147</v>
      </c>
      <c r="AU292" s="156" t="s">
        <v>87</v>
      </c>
      <c r="AV292" s="13" t="s">
        <v>87</v>
      </c>
      <c r="AW292" s="13" t="s">
        <v>35</v>
      </c>
      <c r="AX292" s="13" t="s">
        <v>74</v>
      </c>
      <c r="AY292" s="156" t="s">
        <v>135</v>
      </c>
    </row>
    <row r="293" spans="2:65" s="13" customFormat="1" ht="11.25">
      <c r="B293" s="155"/>
      <c r="D293" s="149" t="s">
        <v>147</v>
      </c>
      <c r="E293" s="156" t="s">
        <v>19</v>
      </c>
      <c r="F293" s="157" t="s">
        <v>1040</v>
      </c>
      <c r="H293" s="158">
        <v>26.655999999999999</v>
      </c>
      <c r="I293" s="159"/>
      <c r="L293" s="155"/>
      <c r="M293" s="160"/>
      <c r="U293" s="161"/>
      <c r="AT293" s="156" t="s">
        <v>147</v>
      </c>
      <c r="AU293" s="156" t="s">
        <v>87</v>
      </c>
      <c r="AV293" s="13" t="s">
        <v>87</v>
      </c>
      <c r="AW293" s="13" t="s">
        <v>35</v>
      </c>
      <c r="AX293" s="13" t="s">
        <v>74</v>
      </c>
      <c r="AY293" s="156" t="s">
        <v>135</v>
      </c>
    </row>
    <row r="294" spans="2:65" s="15" customFormat="1" ht="11.25">
      <c r="B294" s="169"/>
      <c r="D294" s="149" t="s">
        <v>147</v>
      </c>
      <c r="E294" s="170" t="s">
        <v>19</v>
      </c>
      <c r="F294" s="171" t="s">
        <v>162</v>
      </c>
      <c r="H294" s="172">
        <v>81.831999999999994</v>
      </c>
      <c r="I294" s="173"/>
      <c r="L294" s="169"/>
      <c r="M294" s="174"/>
      <c r="U294" s="175"/>
      <c r="AT294" s="170" t="s">
        <v>147</v>
      </c>
      <c r="AU294" s="170" t="s">
        <v>87</v>
      </c>
      <c r="AV294" s="15" t="s">
        <v>143</v>
      </c>
      <c r="AW294" s="15" t="s">
        <v>35</v>
      </c>
      <c r="AX294" s="15" t="s">
        <v>81</v>
      </c>
      <c r="AY294" s="170" t="s">
        <v>135</v>
      </c>
    </row>
    <row r="295" spans="2:65" s="1" customFormat="1" ht="16.5" customHeight="1">
      <c r="B295" s="33"/>
      <c r="C295" s="177" t="s">
        <v>517</v>
      </c>
      <c r="D295" s="177" t="s">
        <v>248</v>
      </c>
      <c r="E295" s="178" t="s">
        <v>1041</v>
      </c>
      <c r="F295" s="179" t="s">
        <v>1042</v>
      </c>
      <c r="G295" s="180" t="s">
        <v>580</v>
      </c>
      <c r="H295" s="181">
        <v>0.16</v>
      </c>
      <c r="I295" s="182"/>
      <c r="J295" s="183">
        <f>ROUND(I295*H295,2)</f>
        <v>0</v>
      </c>
      <c r="K295" s="179" t="s">
        <v>142</v>
      </c>
      <c r="L295" s="184"/>
      <c r="M295" s="185" t="s">
        <v>19</v>
      </c>
      <c r="N295" s="186" t="s">
        <v>46</v>
      </c>
      <c r="P295" s="140">
        <f>O295*H295</f>
        <v>0</v>
      </c>
      <c r="Q295" s="140">
        <v>1</v>
      </c>
      <c r="R295" s="140">
        <f>Q295*H295</f>
        <v>0.16</v>
      </c>
      <c r="S295" s="140">
        <v>0</v>
      </c>
      <c r="T295" s="140">
        <f>S295*H295</f>
        <v>0</v>
      </c>
      <c r="U295" s="141" t="s">
        <v>19</v>
      </c>
      <c r="AR295" s="142" t="s">
        <v>471</v>
      </c>
      <c r="AT295" s="142" t="s">
        <v>248</v>
      </c>
      <c r="AU295" s="142" t="s">
        <v>87</v>
      </c>
      <c r="AY295" s="18" t="s">
        <v>135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8" t="s">
        <v>87</v>
      </c>
      <c r="BK295" s="143">
        <f>ROUND(I295*H295,2)</f>
        <v>0</v>
      </c>
      <c r="BL295" s="18" t="s">
        <v>318</v>
      </c>
      <c r="BM295" s="142" t="s">
        <v>1043</v>
      </c>
    </row>
    <row r="296" spans="2:65" s="13" customFormat="1" ht="11.25">
      <c r="B296" s="155"/>
      <c r="D296" s="149" t="s">
        <v>147</v>
      </c>
      <c r="E296" s="156" t="s">
        <v>19</v>
      </c>
      <c r="F296" s="157" t="s">
        <v>1044</v>
      </c>
      <c r="H296" s="158">
        <v>317</v>
      </c>
      <c r="I296" s="159"/>
      <c r="L296" s="155"/>
      <c r="M296" s="160"/>
      <c r="U296" s="161"/>
      <c r="AT296" s="156" t="s">
        <v>147</v>
      </c>
      <c r="AU296" s="156" t="s">
        <v>87</v>
      </c>
      <c r="AV296" s="13" t="s">
        <v>87</v>
      </c>
      <c r="AW296" s="13" t="s">
        <v>35</v>
      </c>
      <c r="AX296" s="13" t="s">
        <v>74</v>
      </c>
      <c r="AY296" s="156" t="s">
        <v>135</v>
      </c>
    </row>
    <row r="297" spans="2:65" s="13" customFormat="1" ht="11.25">
      <c r="B297" s="155"/>
      <c r="D297" s="149" t="s">
        <v>147</v>
      </c>
      <c r="E297" s="156" t="s">
        <v>19</v>
      </c>
      <c r="F297" s="157" t="s">
        <v>1045</v>
      </c>
      <c r="H297" s="158">
        <v>81.831999999999994</v>
      </c>
      <c r="I297" s="159"/>
      <c r="L297" s="155"/>
      <c r="M297" s="160"/>
      <c r="U297" s="161"/>
      <c r="AT297" s="156" t="s">
        <v>147</v>
      </c>
      <c r="AU297" s="156" t="s">
        <v>87</v>
      </c>
      <c r="AV297" s="13" t="s">
        <v>87</v>
      </c>
      <c r="AW297" s="13" t="s">
        <v>35</v>
      </c>
      <c r="AX297" s="13" t="s">
        <v>74</v>
      </c>
      <c r="AY297" s="156" t="s">
        <v>135</v>
      </c>
    </row>
    <row r="298" spans="2:65" s="15" customFormat="1" ht="11.25">
      <c r="B298" s="169"/>
      <c r="D298" s="149" t="s">
        <v>147</v>
      </c>
      <c r="E298" s="170" t="s">
        <v>19</v>
      </c>
      <c r="F298" s="171" t="s">
        <v>162</v>
      </c>
      <c r="H298" s="172">
        <v>398.83199999999999</v>
      </c>
      <c r="I298" s="173"/>
      <c r="L298" s="169"/>
      <c r="M298" s="174"/>
      <c r="U298" s="175"/>
      <c r="AT298" s="170" t="s">
        <v>147</v>
      </c>
      <c r="AU298" s="170" t="s">
        <v>87</v>
      </c>
      <c r="AV298" s="15" t="s">
        <v>143</v>
      </c>
      <c r="AW298" s="15" t="s">
        <v>35</v>
      </c>
      <c r="AX298" s="15" t="s">
        <v>81</v>
      </c>
      <c r="AY298" s="170" t="s">
        <v>135</v>
      </c>
    </row>
    <row r="299" spans="2:65" s="13" customFormat="1" ht="11.25">
      <c r="B299" s="155"/>
      <c r="D299" s="149" t="s">
        <v>147</v>
      </c>
      <c r="F299" s="157" t="s">
        <v>1046</v>
      </c>
      <c r="H299" s="158">
        <v>0.16</v>
      </c>
      <c r="I299" s="159"/>
      <c r="L299" s="155"/>
      <c r="M299" s="160"/>
      <c r="U299" s="161"/>
      <c r="AT299" s="156" t="s">
        <v>147</v>
      </c>
      <c r="AU299" s="156" t="s">
        <v>87</v>
      </c>
      <c r="AV299" s="13" t="s">
        <v>87</v>
      </c>
      <c r="AW299" s="13" t="s">
        <v>4</v>
      </c>
      <c r="AX299" s="13" t="s">
        <v>81</v>
      </c>
      <c r="AY299" s="156" t="s">
        <v>135</v>
      </c>
    </row>
    <row r="300" spans="2:65" s="1" customFormat="1" ht="16.5" customHeight="1">
      <c r="B300" s="33"/>
      <c r="C300" s="131" t="s">
        <v>526</v>
      </c>
      <c r="D300" s="131" t="s">
        <v>138</v>
      </c>
      <c r="E300" s="132" t="s">
        <v>1047</v>
      </c>
      <c r="F300" s="133" t="s">
        <v>1048</v>
      </c>
      <c r="G300" s="134" t="s">
        <v>141</v>
      </c>
      <c r="H300" s="135">
        <v>317</v>
      </c>
      <c r="I300" s="136"/>
      <c r="J300" s="137">
        <f>ROUND(I300*H300,2)</f>
        <v>0</v>
      </c>
      <c r="K300" s="133" t="s">
        <v>142</v>
      </c>
      <c r="L300" s="33"/>
      <c r="M300" s="138" t="s">
        <v>19</v>
      </c>
      <c r="N300" s="139" t="s">
        <v>46</v>
      </c>
      <c r="P300" s="140">
        <f>O300*H300</f>
        <v>0</v>
      </c>
      <c r="Q300" s="140">
        <v>8.8000000000000003E-4</v>
      </c>
      <c r="R300" s="140">
        <f>Q300*H300</f>
        <v>0.27895999999999999</v>
      </c>
      <c r="S300" s="140">
        <v>0</v>
      </c>
      <c r="T300" s="140">
        <f>S300*H300</f>
        <v>0</v>
      </c>
      <c r="U300" s="141" t="s">
        <v>19</v>
      </c>
      <c r="AR300" s="142" t="s">
        <v>318</v>
      </c>
      <c r="AT300" s="142" t="s">
        <v>138</v>
      </c>
      <c r="AU300" s="142" t="s">
        <v>87</v>
      </c>
      <c r="AY300" s="18" t="s">
        <v>135</v>
      </c>
      <c r="BE300" s="143">
        <f>IF(N300="základní",J300,0)</f>
        <v>0</v>
      </c>
      <c r="BF300" s="143">
        <f>IF(N300="snížená",J300,0)</f>
        <v>0</v>
      </c>
      <c r="BG300" s="143">
        <f>IF(N300="zákl. přenesená",J300,0)</f>
        <v>0</v>
      </c>
      <c r="BH300" s="143">
        <f>IF(N300="sníž. přenesená",J300,0)</f>
        <v>0</v>
      </c>
      <c r="BI300" s="143">
        <f>IF(N300="nulová",J300,0)</f>
        <v>0</v>
      </c>
      <c r="BJ300" s="18" t="s">
        <v>87</v>
      </c>
      <c r="BK300" s="143">
        <f>ROUND(I300*H300,2)</f>
        <v>0</v>
      </c>
      <c r="BL300" s="18" t="s">
        <v>318</v>
      </c>
      <c r="BM300" s="142" t="s">
        <v>1049</v>
      </c>
    </row>
    <row r="301" spans="2:65" s="1" customFormat="1" ht="11.25">
      <c r="B301" s="33"/>
      <c r="D301" s="144" t="s">
        <v>145</v>
      </c>
      <c r="F301" s="145" t="s">
        <v>1050</v>
      </c>
      <c r="I301" s="146"/>
      <c r="L301" s="33"/>
      <c r="M301" s="147"/>
      <c r="U301" s="54"/>
      <c r="AT301" s="18" t="s">
        <v>145</v>
      </c>
      <c r="AU301" s="18" t="s">
        <v>87</v>
      </c>
    </row>
    <row r="302" spans="2:65" s="13" customFormat="1" ht="11.25">
      <c r="B302" s="155"/>
      <c r="D302" s="149" t="s">
        <v>147</v>
      </c>
      <c r="E302" s="156" t="s">
        <v>19</v>
      </c>
      <c r="F302" s="157" t="s">
        <v>1032</v>
      </c>
      <c r="H302" s="158">
        <v>317</v>
      </c>
      <c r="I302" s="159"/>
      <c r="L302" s="155"/>
      <c r="M302" s="160"/>
      <c r="U302" s="161"/>
      <c r="AT302" s="156" t="s">
        <v>147</v>
      </c>
      <c r="AU302" s="156" t="s">
        <v>87</v>
      </c>
      <c r="AV302" s="13" t="s">
        <v>87</v>
      </c>
      <c r="AW302" s="13" t="s">
        <v>35</v>
      </c>
      <c r="AX302" s="13" t="s">
        <v>74</v>
      </c>
      <c r="AY302" s="156" t="s">
        <v>135</v>
      </c>
    </row>
    <row r="303" spans="2:65" s="15" customFormat="1" ht="11.25">
      <c r="B303" s="169"/>
      <c r="D303" s="149" t="s">
        <v>147</v>
      </c>
      <c r="E303" s="170" t="s">
        <v>19</v>
      </c>
      <c r="F303" s="171" t="s">
        <v>162</v>
      </c>
      <c r="H303" s="172">
        <v>317</v>
      </c>
      <c r="I303" s="173"/>
      <c r="L303" s="169"/>
      <c r="M303" s="174"/>
      <c r="U303" s="175"/>
      <c r="AT303" s="170" t="s">
        <v>147</v>
      </c>
      <c r="AU303" s="170" t="s">
        <v>87</v>
      </c>
      <c r="AV303" s="15" t="s">
        <v>143</v>
      </c>
      <c r="AW303" s="15" t="s">
        <v>35</v>
      </c>
      <c r="AX303" s="15" t="s">
        <v>81</v>
      </c>
      <c r="AY303" s="170" t="s">
        <v>135</v>
      </c>
    </row>
    <row r="304" spans="2:65" s="1" customFormat="1" ht="24.2" customHeight="1">
      <c r="B304" s="33"/>
      <c r="C304" s="131" t="s">
        <v>533</v>
      </c>
      <c r="D304" s="131" t="s">
        <v>138</v>
      </c>
      <c r="E304" s="132" t="s">
        <v>1051</v>
      </c>
      <c r="F304" s="133" t="s">
        <v>1052</v>
      </c>
      <c r="G304" s="134" t="s">
        <v>141</v>
      </c>
      <c r="H304" s="135">
        <v>81.831999999999994</v>
      </c>
      <c r="I304" s="136"/>
      <c r="J304" s="137">
        <f>ROUND(I304*H304,2)</f>
        <v>0</v>
      </c>
      <c r="K304" s="133" t="s">
        <v>142</v>
      </c>
      <c r="L304" s="33"/>
      <c r="M304" s="138" t="s">
        <v>19</v>
      </c>
      <c r="N304" s="139" t="s">
        <v>46</v>
      </c>
      <c r="P304" s="140">
        <f>O304*H304</f>
        <v>0</v>
      </c>
      <c r="Q304" s="140">
        <v>9.3999999999999997E-4</v>
      </c>
      <c r="R304" s="140">
        <f>Q304*H304</f>
        <v>7.692207999999999E-2</v>
      </c>
      <c r="S304" s="140">
        <v>0</v>
      </c>
      <c r="T304" s="140">
        <f>S304*H304</f>
        <v>0</v>
      </c>
      <c r="U304" s="141" t="s">
        <v>19</v>
      </c>
      <c r="AR304" s="142" t="s">
        <v>318</v>
      </c>
      <c r="AT304" s="142" t="s">
        <v>138</v>
      </c>
      <c r="AU304" s="142" t="s">
        <v>87</v>
      </c>
      <c r="AY304" s="18" t="s">
        <v>135</v>
      </c>
      <c r="BE304" s="143">
        <f>IF(N304="základní",J304,0)</f>
        <v>0</v>
      </c>
      <c r="BF304" s="143">
        <f>IF(N304="snížená",J304,0)</f>
        <v>0</v>
      </c>
      <c r="BG304" s="143">
        <f>IF(N304="zákl. přenesená",J304,0)</f>
        <v>0</v>
      </c>
      <c r="BH304" s="143">
        <f>IF(N304="sníž. přenesená",J304,0)</f>
        <v>0</v>
      </c>
      <c r="BI304" s="143">
        <f>IF(N304="nulová",J304,0)</f>
        <v>0</v>
      </c>
      <c r="BJ304" s="18" t="s">
        <v>87</v>
      </c>
      <c r="BK304" s="143">
        <f>ROUND(I304*H304,2)</f>
        <v>0</v>
      </c>
      <c r="BL304" s="18" t="s">
        <v>318</v>
      </c>
      <c r="BM304" s="142" t="s">
        <v>1053</v>
      </c>
    </row>
    <row r="305" spans="2:65" s="1" customFormat="1" ht="11.25">
      <c r="B305" s="33"/>
      <c r="D305" s="144" t="s">
        <v>145</v>
      </c>
      <c r="F305" s="145" t="s">
        <v>1054</v>
      </c>
      <c r="I305" s="146"/>
      <c r="L305" s="33"/>
      <c r="M305" s="147"/>
      <c r="U305" s="54"/>
      <c r="AT305" s="18" t="s">
        <v>145</v>
      </c>
      <c r="AU305" s="18" t="s">
        <v>87</v>
      </c>
    </row>
    <row r="306" spans="2:65" s="12" customFormat="1" ht="11.25">
      <c r="B306" s="148"/>
      <c r="D306" s="149" t="s">
        <v>147</v>
      </c>
      <c r="E306" s="150" t="s">
        <v>19</v>
      </c>
      <c r="F306" s="151" t="s">
        <v>1037</v>
      </c>
      <c r="H306" s="150" t="s">
        <v>19</v>
      </c>
      <c r="I306" s="152"/>
      <c r="L306" s="148"/>
      <c r="M306" s="153"/>
      <c r="U306" s="154"/>
      <c r="AT306" s="150" t="s">
        <v>147</v>
      </c>
      <c r="AU306" s="150" t="s">
        <v>87</v>
      </c>
      <c r="AV306" s="12" t="s">
        <v>81</v>
      </c>
      <c r="AW306" s="12" t="s">
        <v>35</v>
      </c>
      <c r="AX306" s="12" t="s">
        <v>74</v>
      </c>
      <c r="AY306" s="150" t="s">
        <v>135</v>
      </c>
    </row>
    <row r="307" spans="2:65" s="13" customFormat="1" ht="11.25">
      <c r="B307" s="155"/>
      <c r="D307" s="149" t="s">
        <v>147</v>
      </c>
      <c r="E307" s="156" t="s">
        <v>19</v>
      </c>
      <c r="F307" s="157" t="s">
        <v>1038</v>
      </c>
      <c r="H307" s="158">
        <v>36.479999999999997</v>
      </c>
      <c r="I307" s="159"/>
      <c r="L307" s="155"/>
      <c r="M307" s="160"/>
      <c r="U307" s="161"/>
      <c r="AT307" s="156" t="s">
        <v>147</v>
      </c>
      <c r="AU307" s="156" t="s">
        <v>87</v>
      </c>
      <c r="AV307" s="13" t="s">
        <v>87</v>
      </c>
      <c r="AW307" s="13" t="s">
        <v>35</v>
      </c>
      <c r="AX307" s="13" t="s">
        <v>74</v>
      </c>
      <c r="AY307" s="156" t="s">
        <v>135</v>
      </c>
    </row>
    <row r="308" spans="2:65" s="13" customFormat="1" ht="11.25">
      <c r="B308" s="155"/>
      <c r="D308" s="149" t="s">
        <v>147</v>
      </c>
      <c r="E308" s="156" t="s">
        <v>19</v>
      </c>
      <c r="F308" s="157" t="s">
        <v>1039</v>
      </c>
      <c r="H308" s="158">
        <v>18.696000000000002</v>
      </c>
      <c r="I308" s="159"/>
      <c r="L308" s="155"/>
      <c r="M308" s="160"/>
      <c r="U308" s="161"/>
      <c r="AT308" s="156" t="s">
        <v>147</v>
      </c>
      <c r="AU308" s="156" t="s">
        <v>87</v>
      </c>
      <c r="AV308" s="13" t="s">
        <v>87</v>
      </c>
      <c r="AW308" s="13" t="s">
        <v>35</v>
      </c>
      <c r="AX308" s="13" t="s">
        <v>74</v>
      </c>
      <c r="AY308" s="156" t="s">
        <v>135</v>
      </c>
    </row>
    <row r="309" spans="2:65" s="13" customFormat="1" ht="11.25">
      <c r="B309" s="155"/>
      <c r="D309" s="149" t="s">
        <v>147</v>
      </c>
      <c r="E309" s="156" t="s">
        <v>19</v>
      </c>
      <c r="F309" s="157" t="s">
        <v>1040</v>
      </c>
      <c r="H309" s="158">
        <v>26.655999999999999</v>
      </c>
      <c r="I309" s="159"/>
      <c r="L309" s="155"/>
      <c r="M309" s="160"/>
      <c r="U309" s="161"/>
      <c r="AT309" s="156" t="s">
        <v>147</v>
      </c>
      <c r="AU309" s="156" t="s">
        <v>87</v>
      </c>
      <c r="AV309" s="13" t="s">
        <v>87</v>
      </c>
      <c r="AW309" s="13" t="s">
        <v>35</v>
      </c>
      <c r="AX309" s="13" t="s">
        <v>74</v>
      </c>
      <c r="AY309" s="156" t="s">
        <v>135</v>
      </c>
    </row>
    <row r="310" spans="2:65" s="15" customFormat="1" ht="11.25">
      <c r="B310" s="169"/>
      <c r="D310" s="149" t="s">
        <v>147</v>
      </c>
      <c r="E310" s="170" t="s">
        <v>19</v>
      </c>
      <c r="F310" s="171" t="s">
        <v>162</v>
      </c>
      <c r="H310" s="172">
        <v>81.831999999999994</v>
      </c>
      <c r="I310" s="173"/>
      <c r="L310" s="169"/>
      <c r="M310" s="174"/>
      <c r="U310" s="175"/>
      <c r="AT310" s="170" t="s">
        <v>147</v>
      </c>
      <c r="AU310" s="170" t="s">
        <v>87</v>
      </c>
      <c r="AV310" s="15" t="s">
        <v>143</v>
      </c>
      <c r="AW310" s="15" t="s">
        <v>35</v>
      </c>
      <c r="AX310" s="15" t="s">
        <v>81</v>
      </c>
      <c r="AY310" s="170" t="s">
        <v>135</v>
      </c>
    </row>
    <row r="311" spans="2:65" s="1" customFormat="1" ht="24.2" customHeight="1">
      <c r="B311" s="33"/>
      <c r="C311" s="177" t="s">
        <v>540</v>
      </c>
      <c r="D311" s="177" t="s">
        <v>248</v>
      </c>
      <c r="E311" s="178" t="s">
        <v>1055</v>
      </c>
      <c r="F311" s="179" t="s">
        <v>1056</v>
      </c>
      <c r="G311" s="180" t="s">
        <v>141</v>
      </c>
      <c r="H311" s="181">
        <v>478.59800000000001</v>
      </c>
      <c r="I311" s="182"/>
      <c r="J311" s="183">
        <f>ROUND(I311*H311,2)</f>
        <v>0</v>
      </c>
      <c r="K311" s="179" t="s">
        <v>142</v>
      </c>
      <c r="L311" s="184"/>
      <c r="M311" s="185" t="s">
        <v>19</v>
      </c>
      <c r="N311" s="186" t="s">
        <v>46</v>
      </c>
      <c r="P311" s="140">
        <f>O311*H311</f>
        <v>0</v>
      </c>
      <c r="Q311" s="140">
        <v>5.4000000000000003E-3</v>
      </c>
      <c r="R311" s="140">
        <f>Q311*H311</f>
        <v>2.5844292000000002</v>
      </c>
      <c r="S311" s="140">
        <v>0</v>
      </c>
      <c r="T311" s="140">
        <f>S311*H311</f>
        <v>0</v>
      </c>
      <c r="U311" s="141" t="s">
        <v>19</v>
      </c>
      <c r="AR311" s="142" t="s">
        <v>471</v>
      </c>
      <c r="AT311" s="142" t="s">
        <v>248</v>
      </c>
      <c r="AU311" s="142" t="s">
        <v>87</v>
      </c>
      <c r="AY311" s="18" t="s">
        <v>135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8" t="s">
        <v>87</v>
      </c>
      <c r="BK311" s="143">
        <f>ROUND(I311*H311,2)</f>
        <v>0</v>
      </c>
      <c r="BL311" s="18" t="s">
        <v>318</v>
      </c>
      <c r="BM311" s="142" t="s">
        <v>1057</v>
      </c>
    </row>
    <row r="312" spans="2:65" s="13" customFormat="1" ht="11.25">
      <c r="B312" s="155"/>
      <c r="D312" s="149" t="s">
        <v>147</v>
      </c>
      <c r="E312" s="156" t="s">
        <v>19</v>
      </c>
      <c r="F312" s="157" t="s">
        <v>1044</v>
      </c>
      <c r="H312" s="158">
        <v>317</v>
      </c>
      <c r="I312" s="159"/>
      <c r="L312" s="155"/>
      <c r="M312" s="160"/>
      <c r="U312" s="161"/>
      <c r="AT312" s="156" t="s">
        <v>147</v>
      </c>
      <c r="AU312" s="156" t="s">
        <v>87</v>
      </c>
      <c r="AV312" s="13" t="s">
        <v>87</v>
      </c>
      <c r="AW312" s="13" t="s">
        <v>35</v>
      </c>
      <c r="AX312" s="13" t="s">
        <v>74</v>
      </c>
      <c r="AY312" s="156" t="s">
        <v>135</v>
      </c>
    </row>
    <row r="313" spans="2:65" s="13" customFormat="1" ht="11.25">
      <c r="B313" s="155"/>
      <c r="D313" s="149" t="s">
        <v>147</v>
      </c>
      <c r="E313" s="156" t="s">
        <v>19</v>
      </c>
      <c r="F313" s="157" t="s">
        <v>1045</v>
      </c>
      <c r="H313" s="158">
        <v>81.831999999999994</v>
      </c>
      <c r="I313" s="159"/>
      <c r="L313" s="155"/>
      <c r="M313" s="160"/>
      <c r="U313" s="161"/>
      <c r="AT313" s="156" t="s">
        <v>147</v>
      </c>
      <c r="AU313" s="156" t="s">
        <v>87</v>
      </c>
      <c r="AV313" s="13" t="s">
        <v>87</v>
      </c>
      <c r="AW313" s="13" t="s">
        <v>35</v>
      </c>
      <c r="AX313" s="13" t="s">
        <v>74</v>
      </c>
      <c r="AY313" s="156" t="s">
        <v>135</v>
      </c>
    </row>
    <row r="314" spans="2:65" s="15" customFormat="1" ht="11.25">
      <c r="B314" s="169"/>
      <c r="D314" s="149" t="s">
        <v>147</v>
      </c>
      <c r="E314" s="170" t="s">
        <v>19</v>
      </c>
      <c r="F314" s="171" t="s">
        <v>162</v>
      </c>
      <c r="H314" s="172">
        <v>398.83199999999999</v>
      </c>
      <c r="I314" s="173"/>
      <c r="L314" s="169"/>
      <c r="M314" s="174"/>
      <c r="U314" s="175"/>
      <c r="AT314" s="170" t="s">
        <v>147</v>
      </c>
      <c r="AU314" s="170" t="s">
        <v>87</v>
      </c>
      <c r="AV314" s="15" t="s">
        <v>143</v>
      </c>
      <c r="AW314" s="15" t="s">
        <v>35</v>
      </c>
      <c r="AX314" s="15" t="s">
        <v>81</v>
      </c>
      <c r="AY314" s="170" t="s">
        <v>135</v>
      </c>
    </row>
    <row r="315" spans="2:65" s="13" customFormat="1" ht="11.25">
      <c r="B315" s="155"/>
      <c r="D315" s="149" t="s">
        <v>147</v>
      </c>
      <c r="F315" s="157" t="s">
        <v>1058</v>
      </c>
      <c r="H315" s="158">
        <v>478.59800000000001</v>
      </c>
      <c r="I315" s="159"/>
      <c r="L315" s="155"/>
      <c r="M315" s="160"/>
      <c r="U315" s="161"/>
      <c r="AT315" s="156" t="s">
        <v>147</v>
      </c>
      <c r="AU315" s="156" t="s">
        <v>87</v>
      </c>
      <c r="AV315" s="13" t="s">
        <v>87</v>
      </c>
      <c r="AW315" s="13" t="s">
        <v>4</v>
      </c>
      <c r="AX315" s="13" t="s">
        <v>81</v>
      </c>
      <c r="AY315" s="156" t="s">
        <v>135</v>
      </c>
    </row>
    <row r="316" spans="2:65" s="1" customFormat="1" ht="21.75" customHeight="1">
      <c r="B316" s="33"/>
      <c r="C316" s="131" t="s">
        <v>549</v>
      </c>
      <c r="D316" s="131" t="s">
        <v>138</v>
      </c>
      <c r="E316" s="132" t="s">
        <v>1059</v>
      </c>
      <c r="F316" s="133" t="s">
        <v>1060</v>
      </c>
      <c r="G316" s="134" t="s">
        <v>141</v>
      </c>
      <c r="H316" s="135">
        <v>450.58600000000001</v>
      </c>
      <c r="I316" s="136"/>
      <c r="J316" s="137">
        <f>ROUND(I316*H316,2)</f>
        <v>0</v>
      </c>
      <c r="K316" s="133" t="s">
        <v>142</v>
      </c>
      <c r="L316" s="33"/>
      <c r="M316" s="138" t="s">
        <v>19</v>
      </c>
      <c r="N316" s="139" t="s">
        <v>46</v>
      </c>
      <c r="P316" s="140">
        <f>O316*H316</f>
        <v>0</v>
      </c>
      <c r="Q316" s="140">
        <v>0</v>
      </c>
      <c r="R316" s="140">
        <f>Q316*H316</f>
        <v>0</v>
      </c>
      <c r="S316" s="140">
        <v>0</v>
      </c>
      <c r="T316" s="140">
        <f>S316*H316</f>
        <v>0</v>
      </c>
      <c r="U316" s="141" t="s">
        <v>19</v>
      </c>
      <c r="AR316" s="142" t="s">
        <v>318</v>
      </c>
      <c r="AT316" s="142" t="s">
        <v>138</v>
      </c>
      <c r="AU316" s="142" t="s">
        <v>87</v>
      </c>
      <c r="AY316" s="18" t="s">
        <v>135</v>
      </c>
      <c r="BE316" s="143">
        <f>IF(N316="základní",J316,0)</f>
        <v>0</v>
      </c>
      <c r="BF316" s="143">
        <f>IF(N316="snížená",J316,0)</f>
        <v>0</v>
      </c>
      <c r="BG316" s="143">
        <f>IF(N316="zákl. přenesená",J316,0)</f>
        <v>0</v>
      </c>
      <c r="BH316" s="143">
        <f>IF(N316="sníž. přenesená",J316,0)</f>
        <v>0</v>
      </c>
      <c r="BI316" s="143">
        <f>IF(N316="nulová",J316,0)</f>
        <v>0</v>
      </c>
      <c r="BJ316" s="18" t="s">
        <v>87</v>
      </c>
      <c r="BK316" s="143">
        <f>ROUND(I316*H316,2)</f>
        <v>0</v>
      </c>
      <c r="BL316" s="18" t="s">
        <v>318</v>
      </c>
      <c r="BM316" s="142" t="s">
        <v>1061</v>
      </c>
    </row>
    <row r="317" spans="2:65" s="1" customFormat="1" ht="11.25">
      <c r="B317" s="33"/>
      <c r="D317" s="144" t="s">
        <v>145</v>
      </c>
      <c r="F317" s="145" t="s">
        <v>1062</v>
      </c>
      <c r="I317" s="146"/>
      <c r="L317" s="33"/>
      <c r="M317" s="147"/>
      <c r="U317" s="54"/>
      <c r="AT317" s="18" t="s">
        <v>145</v>
      </c>
      <c r="AU317" s="18" t="s">
        <v>87</v>
      </c>
    </row>
    <row r="318" spans="2:65" s="13" customFormat="1" ht="11.25">
      <c r="B318" s="155"/>
      <c r="D318" s="149" t="s">
        <v>147</v>
      </c>
      <c r="E318" s="156" t="s">
        <v>19</v>
      </c>
      <c r="F318" s="157" t="s">
        <v>1063</v>
      </c>
      <c r="H318" s="158">
        <v>340</v>
      </c>
      <c r="I318" s="159"/>
      <c r="L318" s="155"/>
      <c r="M318" s="160"/>
      <c r="U318" s="161"/>
      <c r="AT318" s="156" t="s">
        <v>147</v>
      </c>
      <c r="AU318" s="156" t="s">
        <v>87</v>
      </c>
      <c r="AV318" s="13" t="s">
        <v>87</v>
      </c>
      <c r="AW318" s="13" t="s">
        <v>35</v>
      </c>
      <c r="AX318" s="13" t="s">
        <v>74</v>
      </c>
      <c r="AY318" s="156" t="s">
        <v>135</v>
      </c>
    </row>
    <row r="319" spans="2:65" s="13" customFormat="1" ht="11.25">
      <c r="B319" s="155"/>
      <c r="D319" s="149" t="s">
        <v>147</v>
      </c>
      <c r="E319" s="156" t="s">
        <v>19</v>
      </c>
      <c r="F319" s="157" t="s">
        <v>1064</v>
      </c>
      <c r="H319" s="158">
        <v>35.840000000000003</v>
      </c>
      <c r="I319" s="159"/>
      <c r="L319" s="155"/>
      <c r="M319" s="160"/>
      <c r="U319" s="161"/>
      <c r="AT319" s="156" t="s">
        <v>147</v>
      </c>
      <c r="AU319" s="156" t="s">
        <v>87</v>
      </c>
      <c r="AV319" s="13" t="s">
        <v>87</v>
      </c>
      <c r="AW319" s="13" t="s">
        <v>35</v>
      </c>
      <c r="AX319" s="13" t="s">
        <v>74</v>
      </c>
      <c r="AY319" s="156" t="s">
        <v>135</v>
      </c>
    </row>
    <row r="320" spans="2:65" s="13" customFormat="1" ht="11.25">
      <c r="B320" s="155"/>
      <c r="D320" s="149" t="s">
        <v>147</v>
      </c>
      <c r="E320" s="156" t="s">
        <v>19</v>
      </c>
      <c r="F320" s="157" t="s">
        <v>1065</v>
      </c>
      <c r="H320" s="158">
        <v>18.626000000000001</v>
      </c>
      <c r="I320" s="159"/>
      <c r="L320" s="155"/>
      <c r="M320" s="160"/>
      <c r="U320" s="161"/>
      <c r="AT320" s="156" t="s">
        <v>147</v>
      </c>
      <c r="AU320" s="156" t="s">
        <v>87</v>
      </c>
      <c r="AV320" s="13" t="s">
        <v>87</v>
      </c>
      <c r="AW320" s="13" t="s">
        <v>35</v>
      </c>
      <c r="AX320" s="13" t="s">
        <v>74</v>
      </c>
      <c r="AY320" s="156" t="s">
        <v>135</v>
      </c>
    </row>
    <row r="321" spans="2:65" s="14" customFormat="1" ht="11.25">
      <c r="B321" s="162"/>
      <c r="D321" s="149" t="s">
        <v>147</v>
      </c>
      <c r="E321" s="163" t="s">
        <v>19</v>
      </c>
      <c r="F321" s="164" t="s">
        <v>154</v>
      </c>
      <c r="H321" s="165">
        <v>394.46600000000001</v>
      </c>
      <c r="I321" s="166"/>
      <c r="L321" s="162"/>
      <c r="M321" s="167"/>
      <c r="U321" s="168"/>
      <c r="AT321" s="163" t="s">
        <v>147</v>
      </c>
      <c r="AU321" s="163" t="s">
        <v>87</v>
      </c>
      <c r="AV321" s="14" t="s">
        <v>155</v>
      </c>
      <c r="AW321" s="14" t="s">
        <v>35</v>
      </c>
      <c r="AX321" s="14" t="s">
        <v>74</v>
      </c>
      <c r="AY321" s="163" t="s">
        <v>135</v>
      </c>
    </row>
    <row r="322" spans="2:65" s="13" customFormat="1" ht="11.25">
      <c r="B322" s="155"/>
      <c r="D322" s="149" t="s">
        <v>147</v>
      </c>
      <c r="E322" s="156" t="s">
        <v>19</v>
      </c>
      <c r="F322" s="157" t="s">
        <v>1066</v>
      </c>
      <c r="H322" s="158">
        <v>56.12</v>
      </c>
      <c r="I322" s="159"/>
      <c r="L322" s="155"/>
      <c r="M322" s="160"/>
      <c r="U322" s="161"/>
      <c r="AT322" s="156" t="s">
        <v>147</v>
      </c>
      <c r="AU322" s="156" t="s">
        <v>87</v>
      </c>
      <c r="AV322" s="13" t="s">
        <v>87</v>
      </c>
      <c r="AW322" s="13" t="s">
        <v>35</v>
      </c>
      <c r="AX322" s="13" t="s">
        <v>74</v>
      </c>
      <c r="AY322" s="156" t="s">
        <v>135</v>
      </c>
    </row>
    <row r="323" spans="2:65" s="15" customFormat="1" ht="11.25">
      <c r="B323" s="169"/>
      <c r="D323" s="149" t="s">
        <v>147</v>
      </c>
      <c r="E323" s="170" t="s">
        <v>19</v>
      </c>
      <c r="F323" s="171" t="s">
        <v>162</v>
      </c>
      <c r="H323" s="172">
        <v>450.58600000000001</v>
      </c>
      <c r="I323" s="173"/>
      <c r="L323" s="169"/>
      <c r="M323" s="174"/>
      <c r="U323" s="175"/>
      <c r="AT323" s="170" t="s">
        <v>147</v>
      </c>
      <c r="AU323" s="170" t="s">
        <v>87</v>
      </c>
      <c r="AV323" s="15" t="s">
        <v>143</v>
      </c>
      <c r="AW323" s="15" t="s">
        <v>35</v>
      </c>
      <c r="AX323" s="15" t="s">
        <v>81</v>
      </c>
      <c r="AY323" s="170" t="s">
        <v>135</v>
      </c>
    </row>
    <row r="324" spans="2:65" s="1" customFormat="1" ht="16.5" customHeight="1">
      <c r="B324" s="33"/>
      <c r="C324" s="177" t="s">
        <v>554</v>
      </c>
      <c r="D324" s="177" t="s">
        <v>248</v>
      </c>
      <c r="E324" s="178" t="s">
        <v>1067</v>
      </c>
      <c r="F324" s="179" t="s">
        <v>1068</v>
      </c>
      <c r="G324" s="180" t="s">
        <v>141</v>
      </c>
      <c r="H324" s="181">
        <v>473.35899999999998</v>
      </c>
      <c r="I324" s="182"/>
      <c r="J324" s="183">
        <f>ROUND(I324*H324,2)</f>
        <v>0</v>
      </c>
      <c r="K324" s="179" t="s">
        <v>19</v>
      </c>
      <c r="L324" s="184"/>
      <c r="M324" s="185" t="s">
        <v>19</v>
      </c>
      <c r="N324" s="186" t="s">
        <v>46</v>
      </c>
      <c r="P324" s="140">
        <f>O324*H324</f>
        <v>0</v>
      </c>
      <c r="Q324" s="140">
        <v>1.4999999999999999E-4</v>
      </c>
      <c r="R324" s="140">
        <f>Q324*H324</f>
        <v>7.1003849999999993E-2</v>
      </c>
      <c r="S324" s="140">
        <v>0</v>
      </c>
      <c r="T324" s="140">
        <f>S324*H324</f>
        <v>0</v>
      </c>
      <c r="U324" s="141" t="s">
        <v>19</v>
      </c>
      <c r="AR324" s="142" t="s">
        <v>471</v>
      </c>
      <c r="AT324" s="142" t="s">
        <v>248</v>
      </c>
      <c r="AU324" s="142" t="s">
        <v>87</v>
      </c>
      <c r="AY324" s="18" t="s">
        <v>135</v>
      </c>
      <c r="BE324" s="143">
        <f>IF(N324="základní",J324,0)</f>
        <v>0</v>
      </c>
      <c r="BF324" s="143">
        <f>IF(N324="snížená",J324,0)</f>
        <v>0</v>
      </c>
      <c r="BG324" s="143">
        <f>IF(N324="zákl. přenesená",J324,0)</f>
        <v>0</v>
      </c>
      <c r="BH324" s="143">
        <f>IF(N324="sníž. přenesená",J324,0)</f>
        <v>0</v>
      </c>
      <c r="BI324" s="143">
        <f>IF(N324="nulová",J324,0)</f>
        <v>0</v>
      </c>
      <c r="BJ324" s="18" t="s">
        <v>87</v>
      </c>
      <c r="BK324" s="143">
        <f>ROUND(I324*H324,2)</f>
        <v>0</v>
      </c>
      <c r="BL324" s="18" t="s">
        <v>318</v>
      </c>
      <c r="BM324" s="142" t="s">
        <v>1069</v>
      </c>
    </row>
    <row r="325" spans="2:65" s="13" customFormat="1" ht="11.25">
      <c r="B325" s="155"/>
      <c r="D325" s="149" t="s">
        <v>147</v>
      </c>
      <c r="F325" s="157" t="s">
        <v>1070</v>
      </c>
      <c r="H325" s="158">
        <v>473.35899999999998</v>
      </c>
      <c r="I325" s="159"/>
      <c r="L325" s="155"/>
      <c r="M325" s="160"/>
      <c r="U325" s="161"/>
      <c r="AT325" s="156" t="s">
        <v>147</v>
      </c>
      <c r="AU325" s="156" t="s">
        <v>87</v>
      </c>
      <c r="AV325" s="13" t="s">
        <v>87</v>
      </c>
      <c r="AW325" s="13" t="s">
        <v>4</v>
      </c>
      <c r="AX325" s="13" t="s">
        <v>81</v>
      </c>
      <c r="AY325" s="156" t="s">
        <v>135</v>
      </c>
    </row>
    <row r="326" spans="2:65" s="1" customFormat="1" ht="16.5" customHeight="1">
      <c r="B326" s="33"/>
      <c r="C326" s="177" t="s">
        <v>559</v>
      </c>
      <c r="D326" s="177" t="s">
        <v>248</v>
      </c>
      <c r="E326" s="178" t="s">
        <v>1071</v>
      </c>
      <c r="F326" s="179" t="s">
        <v>1072</v>
      </c>
      <c r="G326" s="180" t="s">
        <v>141</v>
      </c>
      <c r="H326" s="181">
        <v>67.343999999999994</v>
      </c>
      <c r="I326" s="182"/>
      <c r="J326" s="183">
        <f>ROUND(I326*H326,2)</f>
        <v>0</v>
      </c>
      <c r="K326" s="179" t="s">
        <v>142</v>
      </c>
      <c r="L326" s="184"/>
      <c r="M326" s="185" t="s">
        <v>19</v>
      </c>
      <c r="N326" s="186" t="s">
        <v>46</v>
      </c>
      <c r="P326" s="140">
        <f>O326*H326</f>
        <v>0</v>
      </c>
      <c r="Q326" s="140">
        <v>2.9999999999999997E-4</v>
      </c>
      <c r="R326" s="140">
        <f>Q326*H326</f>
        <v>2.0203199999999998E-2</v>
      </c>
      <c r="S326" s="140">
        <v>0</v>
      </c>
      <c r="T326" s="140">
        <f>S326*H326</f>
        <v>0</v>
      </c>
      <c r="U326" s="141" t="s">
        <v>19</v>
      </c>
      <c r="AR326" s="142" t="s">
        <v>471</v>
      </c>
      <c r="AT326" s="142" t="s">
        <v>248</v>
      </c>
      <c r="AU326" s="142" t="s">
        <v>87</v>
      </c>
      <c r="AY326" s="18" t="s">
        <v>135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8" t="s">
        <v>87</v>
      </c>
      <c r="BK326" s="143">
        <f>ROUND(I326*H326,2)</f>
        <v>0</v>
      </c>
      <c r="BL326" s="18" t="s">
        <v>318</v>
      </c>
      <c r="BM326" s="142" t="s">
        <v>1073</v>
      </c>
    </row>
    <row r="327" spans="2:65" s="13" customFormat="1" ht="11.25">
      <c r="B327" s="155"/>
      <c r="D327" s="149" t="s">
        <v>147</v>
      </c>
      <c r="F327" s="157" t="s">
        <v>1074</v>
      </c>
      <c r="H327" s="158">
        <v>67.343999999999994</v>
      </c>
      <c r="I327" s="159"/>
      <c r="L327" s="155"/>
      <c r="M327" s="160"/>
      <c r="U327" s="161"/>
      <c r="AT327" s="156" t="s">
        <v>147</v>
      </c>
      <c r="AU327" s="156" t="s">
        <v>87</v>
      </c>
      <c r="AV327" s="13" t="s">
        <v>87</v>
      </c>
      <c r="AW327" s="13" t="s">
        <v>4</v>
      </c>
      <c r="AX327" s="13" t="s">
        <v>81</v>
      </c>
      <c r="AY327" s="156" t="s">
        <v>135</v>
      </c>
    </row>
    <row r="328" spans="2:65" s="1" customFormat="1" ht="16.5" customHeight="1">
      <c r="B328" s="33"/>
      <c r="C328" s="131" t="s">
        <v>564</v>
      </c>
      <c r="D328" s="131" t="s">
        <v>138</v>
      </c>
      <c r="E328" s="132" t="s">
        <v>1075</v>
      </c>
      <c r="F328" s="133" t="s">
        <v>1076</v>
      </c>
      <c r="G328" s="134" t="s">
        <v>141</v>
      </c>
      <c r="H328" s="135">
        <v>44.896000000000001</v>
      </c>
      <c r="I328" s="136"/>
      <c r="J328" s="137">
        <f>ROUND(I328*H328,2)</f>
        <v>0</v>
      </c>
      <c r="K328" s="133" t="s">
        <v>142</v>
      </c>
      <c r="L328" s="33"/>
      <c r="M328" s="138" t="s">
        <v>19</v>
      </c>
      <c r="N328" s="139" t="s">
        <v>46</v>
      </c>
      <c r="P328" s="140">
        <f>O328*H328</f>
        <v>0</v>
      </c>
      <c r="Q328" s="140">
        <v>0</v>
      </c>
      <c r="R328" s="140">
        <f>Q328*H328</f>
        <v>0</v>
      </c>
      <c r="S328" s="140">
        <v>0</v>
      </c>
      <c r="T328" s="140">
        <f>S328*H328</f>
        <v>0</v>
      </c>
      <c r="U328" s="141" t="s">
        <v>19</v>
      </c>
      <c r="AR328" s="142" t="s">
        <v>318</v>
      </c>
      <c r="AT328" s="142" t="s">
        <v>138</v>
      </c>
      <c r="AU328" s="142" t="s">
        <v>87</v>
      </c>
      <c r="AY328" s="18" t="s">
        <v>135</v>
      </c>
      <c r="BE328" s="143">
        <f>IF(N328="základní",J328,0)</f>
        <v>0</v>
      </c>
      <c r="BF328" s="143">
        <f>IF(N328="snížená",J328,0)</f>
        <v>0</v>
      </c>
      <c r="BG328" s="143">
        <f>IF(N328="zákl. přenesená",J328,0)</f>
        <v>0</v>
      </c>
      <c r="BH328" s="143">
        <f>IF(N328="sníž. přenesená",J328,0)</f>
        <v>0</v>
      </c>
      <c r="BI328" s="143">
        <f>IF(N328="nulová",J328,0)</f>
        <v>0</v>
      </c>
      <c r="BJ328" s="18" t="s">
        <v>87</v>
      </c>
      <c r="BK328" s="143">
        <f>ROUND(I328*H328,2)</f>
        <v>0</v>
      </c>
      <c r="BL328" s="18" t="s">
        <v>318</v>
      </c>
      <c r="BM328" s="142" t="s">
        <v>1077</v>
      </c>
    </row>
    <row r="329" spans="2:65" s="1" customFormat="1" ht="11.25">
      <c r="B329" s="33"/>
      <c r="D329" s="144" t="s">
        <v>145</v>
      </c>
      <c r="F329" s="145" t="s">
        <v>1078</v>
      </c>
      <c r="I329" s="146"/>
      <c r="L329" s="33"/>
      <c r="M329" s="147"/>
      <c r="U329" s="54"/>
      <c r="AT329" s="18" t="s">
        <v>145</v>
      </c>
      <c r="AU329" s="18" t="s">
        <v>87</v>
      </c>
    </row>
    <row r="330" spans="2:65" s="13" customFormat="1" ht="11.25">
      <c r="B330" s="155"/>
      <c r="D330" s="149" t="s">
        <v>147</v>
      </c>
      <c r="E330" s="156" t="s">
        <v>19</v>
      </c>
      <c r="F330" s="157" t="s">
        <v>1079</v>
      </c>
      <c r="H330" s="158">
        <v>44.896000000000001</v>
      </c>
      <c r="I330" s="159"/>
      <c r="L330" s="155"/>
      <c r="M330" s="160"/>
      <c r="U330" s="161"/>
      <c r="AT330" s="156" t="s">
        <v>147</v>
      </c>
      <c r="AU330" s="156" t="s">
        <v>87</v>
      </c>
      <c r="AV330" s="13" t="s">
        <v>87</v>
      </c>
      <c r="AW330" s="13" t="s">
        <v>35</v>
      </c>
      <c r="AX330" s="13" t="s">
        <v>74</v>
      </c>
      <c r="AY330" s="156" t="s">
        <v>135</v>
      </c>
    </row>
    <row r="331" spans="2:65" s="15" customFormat="1" ht="11.25">
      <c r="B331" s="169"/>
      <c r="D331" s="149" t="s">
        <v>147</v>
      </c>
      <c r="E331" s="170" t="s">
        <v>19</v>
      </c>
      <c r="F331" s="171" t="s">
        <v>162</v>
      </c>
      <c r="H331" s="172">
        <v>44.896000000000001</v>
      </c>
      <c r="I331" s="173"/>
      <c r="L331" s="169"/>
      <c r="M331" s="174"/>
      <c r="U331" s="175"/>
      <c r="AT331" s="170" t="s">
        <v>147</v>
      </c>
      <c r="AU331" s="170" t="s">
        <v>87</v>
      </c>
      <c r="AV331" s="15" t="s">
        <v>143</v>
      </c>
      <c r="AW331" s="15" t="s">
        <v>35</v>
      </c>
      <c r="AX331" s="15" t="s">
        <v>81</v>
      </c>
      <c r="AY331" s="170" t="s">
        <v>135</v>
      </c>
    </row>
    <row r="332" spans="2:65" s="1" customFormat="1" ht="16.5" customHeight="1">
      <c r="B332" s="33"/>
      <c r="C332" s="177" t="s">
        <v>568</v>
      </c>
      <c r="D332" s="177" t="s">
        <v>248</v>
      </c>
      <c r="E332" s="178" t="s">
        <v>1080</v>
      </c>
      <c r="F332" s="179" t="s">
        <v>1081</v>
      </c>
      <c r="G332" s="180" t="s">
        <v>141</v>
      </c>
      <c r="H332" s="181">
        <v>47.140999999999998</v>
      </c>
      <c r="I332" s="182"/>
      <c r="J332" s="183">
        <f>ROUND(I332*H332,2)</f>
        <v>0</v>
      </c>
      <c r="K332" s="179" t="s">
        <v>142</v>
      </c>
      <c r="L332" s="184"/>
      <c r="M332" s="185" t="s">
        <v>19</v>
      </c>
      <c r="N332" s="186" t="s">
        <v>46</v>
      </c>
      <c r="P332" s="140">
        <f>O332*H332</f>
        <v>0</v>
      </c>
      <c r="Q332" s="140">
        <v>2.9999999999999997E-4</v>
      </c>
      <c r="R332" s="140">
        <f>Q332*H332</f>
        <v>1.4142299999999998E-2</v>
      </c>
      <c r="S332" s="140">
        <v>0</v>
      </c>
      <c r="T332" s="140">
        <f>S332*H332</f>
        <v>0</v>
      </c>
      <c r="U332" s="141" t="s">
        <v>19</v>
      </c>
      <c r="AR332" s="142" t="s">
        <v>471</v>
      </c>
      <c r="AT332" s="142" t="s">
        <v>248</v>
      </c>
      <c r="AU332" s="142" t="s">
        <v>87</v>
      </c>
      <c r="AY332" s="18" t="s">
        <v>135</v>
      </c>
      <c r="BE332" s="143">
        <f>IF(N332="základní",J332,0)</f>
        <v>0</v>
      </c>
      <c r="BF332" s="143">
        <f>IF(N332="snížená",J332,0)</f>
        <v>0</v>
      </c>
      <c r="BG332" s="143">
        <f>IF(N332="zákl. přenesená",J332,0)</f>
        <v>0</v>
      </c>
      <c r="BH332" s="143">
        <f>IF(N332="sníž. přenesená",J332,0)</f>
        <v>0</v>
      </c>
      <c r="BI332" s="143">
        <f>IF(N332="nulová",J332,0)</f>
        <v>0</v>
      </c>
      <c r="BJ332" s="18" t="s">
        <v>87</v>
      </c>
      <c r="BK332" s="143">
        <f>ROUND(I332*H332,2)</f>
        <v>0</v>
      </c>
      <c r="BL332" s="18" t="s">
        <v>318</v>
      </c>
      <c r="BM332" s="142" t="s">
        <v>1082</v>
      </c>
    </row>
    <row r="333" spans="2:65" s="13" customFormat="1" ht="11.25">
      <c r="B333" s="155"/>
      <c r="D333" s="149" t="s">
        <v>147</v>
      </c>
      <c r="F333" s="157" t="s">
        <v>1083</v>
      </c>
      <c r="H333" s="158">
        <v>47.140999999999998</v>
      </c>
      <c r="I333" s="159"/>
      <c r="L333" s="155"/>
      <c r="M333" s="160"/>
      <c r="U333" s="161"/>
      <c r="AT333" s="156" t="s">
        <v>147</v>
      </c>
      <c r="AU333" s="156" t="s">
        <v>87</v>
      </c>
      <c r="AV333" s="13" t="s">
        <v>87</v>
      </c>
      <c r="AW333" s="13" t="s">
        <v>4</v>
      </c>
      <c r="AX333" s="13" t="s">
        <v>81</v>
      </c>
      <c r="AY333" s="156" t="s">
        <v>135</v>
      </c>
    </row>
    <row r="334" spans="2:65" s="1" customFormat="1" ht="33" customHeight="1">
      <c r="B334" s="33"/>
      <c r="C334" s="131" t="s">
        <v>577</v>
      </c>
      <c r="D334" s="131" t="s">
        <v>138</v>
      </c>
      <c r="E334" s="132" t="s">
        <v>1084</v>
      </c>
      <c r="F334" s="133" t="s">
        <v>1085</v>
      </c>
      <c r="G334" s="134" t="s">
        <v>141</v>
      </c>
      <c r="H334" s="135">
        <v>394.46600000000001</v>
      </c>
      <c r="I334" s="136"/>
      <c r="J334" s="137">
        <f>ROUND(I334*H334,2)</f>
        <v>0</v>
      </c>
      <c r="K334" s="133" t="s">
        <v>142</v>
      </c>
      <c r="L334" s="33"/>
      <c r="M334" s="138" t="s">
        <v>19</v>
      </c>
      <c r="N334" s="139" t="s">
        <v>46</v>
      </c>
      <c r="P334" s="140">
        <f>O334*H334</f>
        <v>0</v>
      </c>
      <c r="Q334" s="140">
        <v>3.8000000000000002E-4</v>
      </c>
      <c r="R334" s="140">
        <f>Q334*H334</f>
        <v>0.14989708000000002</v>
      </c>
      <c r="S334" s="140">
        <v>0</v>
      </c>
      <c r="T334" s="140">
        <f>S334*H334</f>
        <v>0</v>
      </c>
      <c r="U334" s="141" t="s">
        <v>19</v>
      </c>
      <c r="AR334" s="142" t="s">
        <v>318</v>
      </c>
      <c r="AT334" s="142" t="s">
        <v>138</v>
      </c>
      <c r="AU334" s="142" t="s">
        <v>87</v>
      </c>
      <c r="AY334" s="18" t="s">
        <v>135</v>
      </c>
      <c r="BE334" s="143">
        <f>IF(N334="základní",J334,0)</f>
        <v>0</v>
      </c>
      <c r="BF334" s="143">
        <f>IF(N334="snížená",J334,0)</f>
        <v>0</v>
      </c>
      <c r="BG334" s="143">
        <f>IF(N334="zákl. přenesená",J334,0)</f>
        <v>0</v>
      </c>
      <c r="BH334" s="143">
        <f>IF(N334="sníž. přenesená",J334,0)</f>
        <v>0</v>
      </c>
      <c r="BI334" s="143">
        <f>IF(N334="nulová",J334,0)</f>
        <v>0</v>
      </c>
      <c r="BJ334" s="18" t="s">
        <v>87</v>
      </c>
      <c r="BK334" s="143">
        <f>ROUND(I334*H334,2)</f>
        <v>0</v>
      </c>
      <c r="BL334" s="18" t="s">
        <v>318</v>
      </c>
      <c r="BM334" s="142" t="s">
        <v>1086</v>
      </c>
    </row>
    <row r="335" spans="2:65" s="1" customFormat="1" ht="11.25">
      <c r="B335" s="33"/>
      <c r="D335" s="144" t="s">
        <v>145</v>
      </c>
      <c r="F335" s="145" t="s">
        <v>1087</v>
      </c>
      <c r="I335" s="146"/>
      <c r="L335" s="33"/>
      <c r="M335" s="147"/>
      <c r="U335" s="54"/>
      <c r="AT335" s="18" t="s">
        <v>145</v>
      </c>
      <c r="AU335" s="18" t="s">
        <v>87</v>
      </c>
    </row>
    <row r="336" spans="2:65" s="1" customFormat="1" ht="19.5">
      <c r="B336" s="33"/>
      <c r="D336" s="149" t="s">
        <v>229</v>
      </c>
      <c r="F336" s="176" t="s">
        <v>1088</v>
      </c>
      <c r="I336" s="146"/>
      <c r="L336" s="33"/>
      <c r="M336" s="147"/>
      <c r="U336" s="54"/>
      <c r="AT336" s="18" t="s">
        <v>229</v>
      </c>
      <c r="AU336" s="18" t="s">
        <v>87</v>
      </c>
    </row>
    <row r="337" spans="2:65" s="13" customFormat="1" ht="11.25">
      <c r="B337" s="155"/>
      <c r="D337" s="149" t="s">
        <v>147</v>
      </c>
      <c r="E337" s="156" t="s">
        <v>19</v>
      </c>
      <c r="F337" s="157" t="s">
        <v>1063</v>
      </c>
      <c r="H337" s="158">
        <v>340</v>
      </c>
      <c r="I337" s="159"/>
      <c r="L337" s="155"/>
      <c r="M337" s="160"/>
      <c r="U337" s="161"/>
      <c r="AT337" s="156" t="s">
        <v>147</v>
      </c>
      <c r="AU337" s="156" t="s">
        <v>87</v>
      </c>
      <c r="AV337" s="13" t="s">
        <v>87</v>
      </c>
      <c r="AW337" s="13" t="s">
        <v>35</v>
      </c>
      <c r="AX337" s="13" t="s">
        <v>74</v>
      </c>
      <c r="AY337" s="156" t="s">
        <v>135</v>
      </c>
    </row>
    <row r="338" spans="2:65" s="13" customFormat="1" ht="11.25">
      <c r="B338" s="155"/>
      <c r="D338" s="149" t="s">
        <v>147</v>
      </c>
      <c r="E338" s="156" t="s">
        <v>19</v>
      </c>
      <c r="F338" s="157" t="s">
        <v>1064</v>
      </c>
      <c r="H338" s="158">
        <v>35.840000000000003</v>
      </c>
      <c r="I338" s="159"/>
      <c r="L338" s="155"/>
      <c r="M338" s="160"/>
      <c r="U338" s="161"/>
      <c r="AT338" s="156" t="s">
        <v>147</v>
      </c>
      <c r="AU338" s="156" t="s">
        <v>87</v>
      </c>
      <c r="AV338" s="13" t="s">
        <v>87</v>
      </c>
      <c r="AW338" s="13" t="s">
        <v>35</v>
      </c>
      <c r="AX338" s="13" t="s">
        <v>74</v>
      </c>
      <c r="AY338" s="156" t="s">
        <v>135</v>
      </c>
    </row>
    <row r="339" spans="2:65" s="13" customFormat="1" ht="11.25">
      <c r="B339" s="155"/>
      <c r="D339" s="149" t="s">
        <v>147</v>
      </c>
      <c r="E339" s="156" t="s">
        <v>19</v>
      </c>
      <c r="F339" s="157" t="s">
        <v>1065</v>
      </c>
      <c r="H339" s="158">
        <v>18.626000000000001</v>
      </c>
      <c r="I339" s="159"/>
      <c r="L339" s="155"/>
      <c r="M339" s="160"/>
      <c r="U339" s="161"/>
      <c r="AT339" s="156" t="s">
        <v>147</v>
      </c>
      <c r="AU339" s="156" t="s">
        <v>87</v>
      </c>
      <c r="AV339" s="13" t="s">
        <v>87</v>
      </c>
      <c r="AW339" s="13" t="s">
        <v>35</v>
      </c>
      <c r="AX339" s="13" t="s">
        <v>74</v>
      </c>
      <c r="AY339" s="156" t="s">
        <v>135</v>
      </c>
    </row>
    <row r="340" spans="2:65" s="15" customFormat="1" ht="11.25">
      <c r="B340" s="169"/>
      <c r="D340" s="149" t="s">
        <v>147</v>
      </c>
      <c r="E340" s="170" t="s">
        <v>19</v>
      </c>
      <c r="F340" s="171" t="s">
        <v>162</v>
      </c>
      <c r="H340" s="172">
        <v>394.46600000000001</v>
      </c>
      <c r="I340" s="173"/>
      <c r="L340" s="169"/>
      <c r="M340" s="174"/>
      <c r="U340" s="175"/>
      <c r="AT340" s="170" t="s">
        <v>147</v>
      </c>
      <c r="AU340" s="170" t="s">
        <v>87</v>
      </c>
      <c r="AV340" s="15" t="s">
        <v>143</v>
      </c>
      <c r="AW340" s="15" t="s">
        <v>35</v>
      </c>
      <c r="AX340" s="15" t="s">
        <v>81</v>
      </c>
      <c r="AY340" s="170" t="s">
        <v>135</v>
      </c>
    </row>
    <row r="341" spans="2:65" s="1" customFormat="1" ht="16.5" customHeight="1">
      <c r="B341" s="33"/>
      <c r="C341" s="177" t="s">
        <v>583</v>
      </c>
      <c r="D341" s="177" t="s">
        <v>248</v>
      </c>
      <c r="E341" s="178" t="s">
        <v>1089</v>
      </c>
      <c r="F341" s="179" t="s">
        <v>1090</v>
      </c>
      <c r="G341" s="180" t="s">
        <v>141</v>
      </c>
      <c r="H341" s="181">
        <v>459.75</v>
      </c>
      <c r="I341" s="182"/>
      <c r="J341" s="183">
        <f>ROUND(I341*H341,2)</f>
        <v>0</v>
      </c>
      <c r="K341" s="179" t="s">
        <v>142</v>
      </c>
      <c r="L341" s="184"/>
      <c r="M341" s="185" t="s">
        <v>19</v>
      </c>
      <c r="N341" s="186" t="s">
        <v>46</v>
      </c>
      <c r="P341" s="140">
        <f>O341*H341</f>
        <v>0</v>
      </c>
      <c r="Q341" s="140">
        <v>1.9E-3</v>
      </c>
      <c r="R341" s="140">
        <f>Q341*H341</f>
        <v>0.873525</v>
      </c>
      <c r="S341" s="140">
        <v>0</v>
      </c>
      <c r="T341" s="140">
        <f>S341*H341</f>
        <v>0</v>
      </c>
      <c r="U341" s="141" t="s">
        <v>19</v>
      </c>
      <c r="AR341" s="142" t="s">
        <v>471</v>
      </c>
      <c r="AT341" s="142" t="s">
        <v>248</v>
      </c>
      <c r="AU341" s="142" t="s">
        <v>87</v>
      </c>
      <c r="AY341" s="18" t="s">
        <v>135</v>
      </c>
      <c r="BE341" s="143">
        <f>IF(N341="základní",J341,0)</f>
        <v>0</v>
      </c>
      <c r="BF341" s="143">
        <f>IF(N341="snížená",J341,0)</f>
        <v>0</v>
      </c>
      <c r="BG341" s="143">
        <f>IF(N341="zákl. přenesená",J341,0)</f>
        <v>0</v>
      </c>
      <c r="BH341" s="143">
        <f>IF(N341="sníž. přenesená",J341,0)</f>
        <v>0</v>
      </c>
      <c r="BI341" s="143">
        <f>IF(N341="nulová",J341,0)</f>
        <v>0</v>
      </c>
      <c r="BJ341" s="18" t="s">
        <v>87</v>
      </c>
      <c r="BK341" s="143">
        <f>ROUND(I341*H341,2)</f>
        <v>0</v>
      </c>
      <c r="BL341" s="18" t="s">
        <v>318</v>
      </c>
      <c r="BM341" s="142" t="s">
        <v>1091</v>
      </c>
    </row>
    <row r="342" spans="2:65" s="13" customFormat="1" ht="11.25">
      <c r="B342" s="155"/>
      <c r="D342" s="149" t="s">
        <v>147</v>
      </c>
      <c r="E342" s="156" t="s">
        <v>19</v>
      </c>
      <c r="F342" s="157" t="s">
        <v>1092</v>
      </c>
      <c r="H342" s="158">
        <v>394.46600000000001</v>
      </c>
      <c r="I342" s="159"/>
      <c r="L342" s="155"/>
      <c r="M342" s="160"/>
      <c r="U342" s="161"/>
      <c r="AT342" s="156" t="s">
        <v>147</v>
      </c>
      <c r="AU342" s="156" t="s">
        <v>87</v>
      </c>
      <c r="AV342" s="13" t="s">
        <v>87</v>
      </c>
      <c r="AW342" s="13" t="s">
        <v>35</v>
      </c>
      <c r="AX342" s="13" t="s">
        <v>74</v>
      </c>
      <c r="AY342" s="156" t="s">
        <v>135</v>
      </c>
    </row>
    <row r="343" spans="2:65" s="15" customFormat="1" ht="11.25">
      <c r="B343" s="169"/>
      <c r="D343" s="149" t="s">
        <v>147</v>
      </c>
      <c r="E343" s="170" t="s">
        <v>19</v>
      </c>
      <c r="F343" s="171" t="s">
        <v>162</v>
      </c>
      <c r="H343" s="172">
        <v>394.46600000000001</v>
      </c>
      <c r="I343" s="173"/>
      <c r="L343" s="169"/>
      <c r="M343" s="174"/>
      <c r="U343" s="175"/>
      <c r="AT343" s="170" t="s">
        <v>147</v>
      </c>
      <c r="AU343" s="170" t="s">
        <v>87</v>
      </c>
      <c r="AV343" s="15" t="s">
        <v>143</v>
      </c>
      <c r="AW343" s="15" t="s">
        <v>35</v>
      </c>
      <c r="AX343" s="15" t="s">
        <v>81</v>
      </c>
      <c r="AY343" s="170" t="s">
        <v>135</v>
      </c>
    </row>
    <row r="344" spans="2:65" s="13" customFormat="1" ht="11.25">
      <c r="B344" s="155"/>
      <c r="D344" s="149" t="s">
        <v>147</v>
      </c>
      <c r="F344" s="157" t="s">
        <v>1093</v>
      </c>
      <c r="H344" s="158">
        <v>459.75</v>
      </c>
      <c r="I344" s="159"/>
      <c r="L344" s="155"/>
      <c r="M344" s="160"/>
      <c r="U344" s="161"/>
      <c r="AT344" s="156" t="s">
        <v>147</v>
      </c>
      <c r="AU344" s="156" t="s">
        <v>87</v>
      </c>
      <c r="AV344" s="13" t="s">
        <v>87</v>
      </c>
      <c r="AW344" s="13" t="s">
        <v>4</v>
      </c>
      <c r="AX344" s="13" t="s">
        <v>81</v>
      </c>
      <c r="AY344" s="156" t="s">
        <v>135</v>
      </c>
    </row>
    <row r="345" spans="2:65" s="1" customFormat="1" ht="24.2" customHeight="1">
      <c r="B345" s="33"/>
      <c r="C345" s="131" t="s">
        <v>588</v>
      </c>
      <c r="D345" s="131" t="s">
        <v>138</v>
      </c>
      <c r="E345" s="132" t="s">
        <v>1094</v>
      </c>
      <c r="F345" s="133" t="s">
        <v>1095</v>
      </c>
      <c r="G345" s="134" t="s">
        <v>141</v>
      </c>
      <c r="H345" s="135">
        <v>45.15</v>
      </c>
      <c r="I345" s="136"/>
      <c r="J345" s="137">
        <f>ROUND(I345*H345,2)</f>
        <v>0</v>
      </c>
      <c r="K345" s="133" t="s">
        <v>142</v>
      </c>
      <c r="L345" s="33"/>
      <c r="M345" s="138" t="s">
        <v>19</v>
      </c>
      <c r="N345" s="139" t="s">
        <v>46</v>
      </c>
      <c r="P345" s="140">
        <f>O345*H345</f>
        <v>0</v>
      </c>
      <c r="Q345" s="140">
        <v>0</v>
      </c>
      <c r="R345" s="140">
        <f>Q345*H345</f>
        <v>0</v>
      </c>
      <c r="S345" s="140">
        <v>0</v>
      </c>
      <c r="T345" s="140">
        <f>S345*H345</f>
        <v>0</v>
      </c>
      <c r="U345" s="141" t="s">
        <v>19</v>
      </c>
      <c r="AR345" s="142" t="s">
        <v>318</v>
      </c>
      <c r="AT345" s="142" t="s">
        <v>138</v>
      </c>
      <c r="AU345" s="142" t="s">
        <v>87</v>
      </c>
      <c r="AY345" s="18" t="s">
        <v>135</v>
      </c>
      <c r="BE345" s="143">
        <f>IF(N345="základní",J345,0)</f>
        <v>0</v>
      </c>
      <c r="BF345" s="143">
        <f>IF(N345="snížená",J345,0)</f>
        <v>0</v>
      </c>
      <c r="BG345" s="143">
        <f>IF(N345="zákl. přenesená",J345,0)</f>
        <v>0</v>
      </c>
      <c r="BH345" s="143">
        <f>IF(N345="sníž. přenesená",J345,0)</f>
        <v>0</v>
      </c>
      <c r="BI345" s="143">
        <f>IF(N345="nulová",J345,0)</f>
        <v>0</v>
      </c>
      <c r="BJ345" s="18" t="s">
        <v>87</v>
      </c>
      <c r="BK345" s="143">
        <f>ROUND(I345*H345,2)</f>
        <v>0</v>
      </c>
      <c r="BL345" s="18" t="s">
        <v>318</v>
      </c>
      <c r="BM345" s="142" t="s">
        <v>1096</v>
      </c>
    </row>
    <row r="346" spans="2:65" s="1" customFormat="1" ht="11.25">
      <c r="B346" s="33"/>
      <c r="D346" s="144" t="s">
        <v>145</v>
      </c>
      <c r="F346" s="145" t="s">
        <v>1097</v>
      </c>
      <c r="I346" s="146"/>
      <c r="L346" s="33"/>
      <c r="M346" s="147"/>
      <c r="U346" s="54"/>
      <c r="AT346" s="18" t="s">
        <v>145</v>
      </c>
      <c r="AU346" s="18" t="s">
        <v>87</v>
      </c>
    </row>
    <row r="347" spans="2:65" s="12" customFormat="1" ht="11.25">
      <c r="B347" s="148"/>
      <c r="D347" s="149" t="s">
        <v>147</v>
      </c>
      <c r="E347" s="150" t="s">
        <v>19</v>
      </c>
      <c r="F347" s="151" t="s">
        <v>1098</v>
      </c>
      <c r="H347" s="150" t="s">
        <v>19</v>
      </c>
      <c r="I347" s="152"/>
      <c r="L347" s="148"/>
      <c r="M347" s="153"/>
      <c r="U347" s="154"/>
      <c r="AT347" s="150" t="s">
        <v>147</v>
      </c>
      <c r="AU347" s="150" t="s">
        <v>87</v>
      </c>
      <c r="AV347" s="12" t="s">
        <v>81</v>
      </c>
      <c r="AW347" s="12" t="s">
        <v>35</v>
      </c>
      <c r="AX347" s="12" t="s">
        <v>74</v>
      </c>
      <c r="AY347" s="150" t="s">
        <v>135</v>
      </c>
    </row>
    <row r="348" spans="2:65" s="13" customFormat="1" ht="11.25">
      <c r="B348" s="155"/>
      <c r="D348" s="149" t="s">
        <v>147</v>
      </c>
      <c r="E348" s="156" t="s">
        <v>19</v>
      </c>
      <c r="F348" s="157" t="s">
        <v>925</v>
      </c>
      <c r="H348" s="158">
        <v>43.8</v>
      </c>
      <c r="I348" s="159"/>
      <c r="L348" s="155"/>
      <c r="M348" s="160"/>
      <c r="U348" s="161"/>
      <c r="AT348" s="156" t="s">
        <v>147</v>
      </c>
      <c r="AU348" s="156" t="s">
        <v>87</v>
      </c>
      <c r="AV348" s="13" t="s">
        <v>87</v>
      </c>
      <c r="AW348" s="13" t="s">
        <v>35</v>
      </c>
      <c r="AX348" s="13" t="s">
        <v>74</v>
      </c>
      <c r="AY348" s="156" t="s">
        <v>135</v>
      </c>
    </row>
    <row r="349" spans="2:65" s="12" customFormat="1" ht="11.25">
      <c r="B349" s="148"/>
      <c r="D349" s="149" t="s">
        <v>147</v>
      </c>
      <c r="E349" s="150" t="s">
        <v>19</v>
      </c>
      <c r="F349" s="151" t="s">
        <v>1099</v>
      </c>
      <c r="H349" s="150" t="s">
        <v>19</v>
      </c>
      <c r="I349" s="152"/>
      <c r="L349" s="148"/>
      <c r="M349" s="153"/>
      <c r="U349" s="154"/>
      <c r="AT349" s="150" t="s">
        <v>147</v>
      </c>
      <c r="AU349" s="150" t="s">
        <v>87</v>
      </c>
      <c r="AV349" s="12" t="s">
        <v>81</v>
      </c>
      <c r="AW349" s="12" t="s">
        <v>35</v>
      </c>
      <c r="AX349" s="12" t="s">
        <v>74</v>
      </c>
      <c r="AY349" s="150" t="s">
        <v>135</v>
      </c>
    </row>
    <row r="350" spans="2:65" s="13" customFormat="1" ht="11.25">
      <c r="B350" s="155"/>
      <c r="D350" s="149" t="s">
        <v>147</v>
      </c>
      <c r="E350" s="156" t="s">
        <v>19</v>
      </c>
      <c r="F350" s="157" t="s">
        <v>1100</v>
      </c>
      <c r="H350" s="158">
        <v>1.35</v>
      </c>
      <c r="I350" s="159"/>
      <c r="L350" s="155"/>
      <c r="M350" s="160"/>
      <c r="U350" s="161"/>
      <c r="AT350" s="156" t="s">
        <v>147</v>
      </c>
      <c r="AU350" s="156" t="s">
        <v>87</v>
      </c>
      <c r="AV350" s="13" t="s">
        <v>87</v>
      </c>
      <c r="AW350" s="13" t="s">
        <v>35</v>
      </c>
      <c r="AX350" s="13" t="s">
        <v>74</v>
      </c>
      <c r="AY350" s="156" t="s">
        <v>135</v>
      </c>
    </row>
    <row r="351" spans="2:65" s="15" customFormat="1" ht="11.25">
      <c r="B351" s="169"/>
      <c r="D351" s="149" t="s">
        <v>147</v>
      </c>
      <c r="E351" s="170" t="s">
        <v>19</v>
      </c>
      <c r="F351" s="171" t="s">
        <v>162</v>
      </c>
      <c r="H351" s="172">
        <v>45.15</v>
      </c>
      <c r="I351" s="173"/>
      <c r="L351" s="169"/>
      <c r="M351" s="174"/>
      <c r="U351" s="175"/>
      <c r="AT351" s="170" t="s">
        <v>147</v>
      </c>
      <c r="AU351" s="170" t="s">
        <v>87</v>
      </c>
      <c r="AV351" s="15" t="s">
        <v>143</v>
      </c>
      <c r="AW351" s="15" t="s">
        <v>35</v>
      </c>
      <c r="AX351" s="15" t="s">
        <v>81</v>
      </c>
      <c r="AY351" s="170" t="s">
        <v>135</v>
      </c>
    </row>
    <row r="352" spans="2:65" s="1" customFormat="1" ht="21.75" customHeight="1">
      <c r="B352" s="33"/>
      <c r="C352" s="177" t="s">
        <v>595</v>
      </c>
      <c r="D352" s="177" t="s">
        <v>248</v>
      </c>
      <c r="E352" s="178" t="s">
        <v>1101</v>
      </c>
      <c r="F352" s="179" t="s">
        <v>1102</v>
      </c>
      <c r="G352" s="180" t="s">
        <v>141</v>
      </c>
      <c r="H352" s="181">
        <v>52.622</v>
      </c>
      <c r="I352" s="182"/>
      <c r="J352" s="183">
        <f>ROUND(I352*H352,2)</f>
        <v>0</v>
      </c>
      <c r="K352" s="179" t="s">
        <v>142</v>
      </c>
      <c r="L352" s="184"/>
      <c r="M352" s="185" t="s">
        <v>19</v>
      </c>
      <c r="N352" s="186" t="s">
        <v>46</v>
      </c>
      <c r="P352" s="140">
        <f>O352*H352</f>
        <v>0</v>
      </c>
      <c r="Q352" s="140">
        <v>2.0999999999999999E-3</v>
      </c>
      <c r="R352" s="140">
        <f>Q352*H352</f>
        <v>0.1105062</v>
      </c>
      <c r="S352" s="140">
        <v>0</v>
      </c>
      <c r="T352" s="140">
        <f>S352*H352</f>
        <v>0</v>
      </c>
      <c r="U352" s="141" t="s">
        <v>19</v>
      </c>
      <c r="AR352" s="142" t="s">
        <v>471</v>
      </c>
      <c r="AT352" s="142" t="s">
        <v>248</v>
      </c>
      <c r="AU352" s="142" t="s">
        <v>87</v>
      </c>
      <c r="AY352" s="18" t="s">
        <v>135</v>
      </c>
      <c r="BE352" s="143">
        <f>IF(N352="základní",J352,0)</f>
        <v>0</v>
      </c>
      <c r="BF352" s="143">
        <f>IF(N352="snížená",J352,0)</f>
        <v>0</v>
      </c>
      <c r="BG352" s="143">
        <f>IF(N352="zákl. přenesená",J352,0)</f>
        <v>0</v>
      </c>
      <c r="BH352" s="143">
        <f>IF(N352="sníž. přenesená",J352,0)</f>
        <v>0</v>
      </c>
      <c r="BI352" s="143">
        <f>IF(N352="nulová",J352,0)</f>
        <v>0</v>
      </c>
      <c r="BJ352" s="18" t="s">
        <v>87</v>
      </c>
      <c r="BK352" s="143">
        <f>ROUND(I352*H352,2)</f>
        <v>0</v>
      </c>
      <c r="BL352" s="18" t="s">
        <v>318</v>
      </c>
      <c r="BM352" s="142" t="s">
        <v>1103</v>
      </c>
    </row>
    <row r="353" spans="2:65" s="13" customFormat="1" ht="11.25">
      <c r="B353" s="155"/>
      <c r="D353" s="149" t="s">
        <v>147</v>
      </c>
      <c r="F353" s="157" t="s">
        <v>1104</v>
      </c>
      <c r="H353" s="158">
        <v>52.622</v>
      </c>
      <c r="I353" s="159"/>
      <c r="L353" s="155"/>
      <c r="M353" s="160"/>
      <c r="U353" s="161"/>
      <c r="AT353" s="156" t="s">
        <v>147</v>
      </c>
      <c r="AU353" s="156" t="s">
        <v>87</v>
      </c>
      <c r="AV353" s="13" t="s">
        <v>87</v>
      </c>
      <c r="AW353" s="13" t="s">
        <v>4</v>
      </c>
      <c r="AX353" s="13" t="s">
        <v>81</v>
      </c>
      <c r="AY353" s="156" t="s">
        <v>135</v>
      </c>
    </row>
    <row r="354" spans="2:65" s="1" customFormat="1" ht="24.2" customHeight="1">
      <c r="B354" s="33"/>
      <c r="C354" s="131" t="s">
        <v>600</v>
      </c>
      <c r="D354" s="131" t="s">
        <v>138</v>
      </c>
      <c r="E354" s="132" t="s">
        <v>1105</v>
      </c>
      <c r="F354" s="133" t="s">
        <v>1106</v>
      </c>
      <c r="G354" s="134" t="s">
        <v>204</v>
      </c>
      <c r="H354" s="135">
        <v>386</v>
      </c>
      <c r="I354" s="136"/>
      <c r="J354" s="137">
        <f>ROUND(I354*H354,2)</f>
        <v>0</v>
      </c>
      <c r="K354" s="133" t="s">
        <v>142</v>
      </c>
      <c r="L354" s="33"/>
      <c r="M354" s="138" t="s">
        <v>19</v>
      </c>
      <c r="N354" s="139" t="s">
        <v>46</v>
      </c>
      <c r="P354" s="140">
        <f>O354*H354</f>
        <v>0</v>
      </c>
      <c r="Q354" s="140">
        <v>2.0000000000000002E-5</v>
      </c>
      <c r="R354" s="140">
        <f>Q354*H354</f>
        <v>7.7200000000000003E-3</v>
      </c>
      <c r="S354" s="140">
        <v>0</v>
      </c>
      <c r="T354" s="140">
        <f>S354*H354</f>
        <v>0</v>
      </c>
      <c r="U354" s="141" t="s">
        <v>19</v>
      </c>
      <c r="AR354" s="142" t="s">
        <v>318</v>
      </c>
      <c r="AT354" s="142" t="s">
        <v>138</v>
      </c>
      <c r="AU354" s="142" t="s">
        <v>87</v>
      </c>
      <c r="AY354" s="18" t="s">
        <v>135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8" t="s">
        <v>87</v>
      </c>
      <c r="BK354" s="143">
        <f>ROUND(I354*H354,2)</f>
        <v>0</v>
      </c>
      <c r="BL354" s="18" t="s">
        <v>318</v>
      </c>
      <c r="BM354" s="142" t="s">
        <v>1107</v>
      </c>
    </row>
    <row r="355" spans="2:65" s="1" customFormat="1" ht="11.25">
      <c r="B355" s="33"/>
      <c r="D355" s="144" t="s">
        <v>145</v>
      </c>
      <c r="F355" s="145" t="s">
        <v>1108</v>
      </c>
      <c r="I355" s="146"/>
      <c r="L355" s="33"/>
      <c r="M355" s="147"/>
      <c r="U355" s="54"/>
      <c r="AT355" s="18" t="s">
        <v>145</v>
      </c>
      <c r="AU355" s="18" t="s">
        <v>87</v>
      </c>
    </row>
    <row r="356" spans="2:65" s="12" customFormat="1" ht="11.25">
      <c r="B356" s="148"/>
      <c r="D356" s="149" t="s">
        <v>147</v>
      </c>
      <c r="E356" s="150" t="s">
        <v>19</v>
      </c>
      <c r="F356" s="151" t="s">
        <v>448</v>
      </c>
      <c r="H356" s="150" t="s">
        <v>19</v>
      </c>
      <c r="I356" s="152"/>
      <c r="L356" s="148"/>
      <c r="M356" s="153"/>
      <c r="U356" s="154"/>
      <c r="AT356" s="150" t="s">
        <v>147</v>
      </c>
      <c r="AU356" s="150" t="s">
        <v>87</v>
      </c>
      <c r="AV356" s="12" t="s">
        <v>81</v>
      </c>
      <c r="AW356" s="12" t="s">
        <v>35</v>
      </c>
      <c r="AX356" s="12" t="s">
        <v>74</v>
      </c>
      <c r="AY356" s="150" t="s">
        <v>135</v>
      </c>
    </row>
    <row r="357" spans="2:65" s="13" customFormat="1" ht="11.25">
      <c r="B357" s="155"/>
      <c r="D357" s="149" t="s">
        <v>147</v>
      </c>
      <c r="E357" s="156" t="s">
        <v>19</v>
      </c>
      <c r="F357" s="157" t="s">
        <v>1109</v>
      </c>
      <c r="H357" s="158">
        <v>92</v>
      </c>
      <c r="I357" s="159"/>
      <c r="L357" s="155"/>
      <c r="M357" s="160"/>
      <c r="U357" s="161"/>
      <c r="AT357" s="156" t="s">
        <v>147</v>
      </c>
      <c r="AU357" s="156" t="s">
        <v>87</v>
      </c>
      <c r="AV357" s="13" t="s">
        <v>87</v>
      </c>
      <c r="AW357" s="13" t="s">
        <v>35</v>
      </c>
      <c r="AX357" s="13" t="s">
        <v>74</v>
      </c>
      <c r="AY357" s="156" t="s">
        <v>135</v>
      </c>
    </row>
    <row r="358" spans="2:65" s="13" customFormat="1" ht="11.25">
      <c r="B358" s="155"/>
      <c r="D358" s="149" t="s">
        <v>147</v>
      </c>
      <c r="E358" s="156" t="s">
        <v>19</v>
      </c>
      <c r="F358" s="157" t="s">
        <v>1110</v>
      </c>
      <c r="H358" s="158">
        <v>26</v>
      </c>
      <c r="I358" s="159"/>
      <c r="L358" s="155"/>
      <c r="M358" s="160"/>
      <c r="U358" s="161"/>
      <c r="AT358" s="156" t="s">
        <v>147</v>
      </c>
      <c r="AU358" s="156" t="s">
        <v>87</v>
      </c>
      <c r="AV358" s="13" t="s">
        <v>87</v>
      </c>
      <c r="AW358" s="13" t="s">
        <v>35</v>
      </c>
      <c r="AX358" s="13" t="s">
        <v>74</v>
      </c>
      <c r="AY358" s="156" t="s">
        <v>135</v>
      </c>
    </row>
    <row r="359" spans="2:65" s="13" customFormat="1" ht="11.25">
      <c r="B359" s="155"/>
      <c r="D359" s="149" t="s">
        <v>147</v>
      </c>
      <c r="E359" s="156" t="s">
        <v>19</v>
      </c>
      <c r="F359" s="157" t="s">
        <v>1111</v>
      </c>
      <c r="H359" s="158">
        <v>28</v>
      </c>
      <c r="I359" s="159"/>
      <c r="L359" s="155"/>
      <c r="M359" s="160"/>
      <c r="U359" s="161"/>
      <c r="AT359" s="156" t="s">
        <v>147</v>
      </c>
      <c r="AU359" s="156" t="s">
        <v>87</v>
      </c>
      <c r="AV359" s="13" t="s">
        <v>87</v>
      </c>
      <c r="AW359" s="13" t="s">
        <v>35</v>
      </c>
      <c r="AX359" s="13" t="s">
        <v>74</v>
      </c>
      <c r="AY359" s="156" t="s">
        <v>135</v>
      </c>
    </row>
    <row r="360" spans="2:65" s="13" customFormat="1" ht="11.25">
      <c r="B360" s="155"/>
      <c r="D360" s="149" t="s">
        <v>147</v>
      </c>
      <c r="E360" s="156" t="s">
        <v>19</v>
      </c>
      <c r="F360" s="157" t="s">
        <v>1112</v>
      </c>
      <c r="H360" s="158">
        <v>120</v>
      </c>
      <c r="I360" s="159"/>
      <c r="L360" s="155"/>
      <c r="M360" s="160"/>
      <c r="U360" s="161"/>
      <c r="AT360" s="156" t="s">
        <v>147</v>
      </c>
      <c r="AU360" s="156" t="s">
        <v>87</v>
      </c>
      <c r="AV360" s="13" t="s">
        <v>87</v>
      </c>
      <c r="AW360" s="13" t="s">
        <v>35</v>
      </c>
      <c r="AX360" s="13" t="s">
        <v>74</v>
      </c>
      <c r="AY360" s="156" t="s">
        <v>135</v>
      </c>
    </row>
    <row r="361" spans="2:65" s="13" customFormat="1" ht="11.25">
      <c r="B361" s="155"/>
      <c r="D361" s="149" t="s">
        <v>147</v>
      </c>
      <c r="E361" s="156" t="s">
        <v>19</v>
      </c>
      <c r="F361" s="157" t="s">
        <v>1113</v>
      </c>
      <c r="H361" s="158">
        <v>120</v>
      </c>
      <c r="I361" s="159"/>
      <c r="L361" s="155"/>
      <c r="M361" s="160"/>
      <c r="U361" s="161"/>
      <c r="AT361" s="156" t="s">
        <v>147</v>
      </c>
      <c r="AU361" s="156" t="s">
        <v>87</v>
      </c>
      <c r="AV361" s="13" t="s">
        <v>87</v>
      </c>
      <c r="AW361" s="13" t="s">
        <v>35</v>
      </c>
      <c r="AX361" s="13" t="s">
        <v>74</v>
      </c>
      <c r="AY361" s="156" t="s">
        <v>135</v>
      </c>
    </row>
    <row r="362" spans="2:65" s="15" customFormat="1" ht="11.25">
      <c r="B362" s="169"/>
      <c r="D362" s="149" t="s">
        <v>147</v>
      </c>
      <c r="E362" s="170" t="s">
        <v>19</v>
      </c>
      <c r="F362" s="171" t="s">
        <v>162</v>
      </c>
      <c r="H362" s="172">
        <v>386</v>
      </c>
      <c r="I362" s="173"/>
      <c r="L362" s="169"/>
      <c r="M362" s="174"/>
      <c r="U362" s="175"/>
      <c r="AT362" s="170" t="s">
        <v>147</v>
      </c>
      <c r="AU362" s="170" t="s">
        <v>87</v>
      </c>
      <c r="AV362" s="15" t="s">
        <v>143</v>
      </c>
      <c r="AW362" s="15" t="s">
        <v>35</v>
      </c>
      <c r="AX362" s="15" t="s">
        <v>81</v>
      </c>
      <c r="AY362" s="170" t="s">
        <v>135</v>
      </c>
    </row>
    <row r="363" spans="2:65" s="1" customFormat="1" ht="16.5" customHeight="1">
      <c r="B363" s="33"/>
      <c r="C363" s="177" t="s">
        <v>605</v>
      </c>
      <c r="D363" s="177" t="s">
        <v>248</v>
      </c>
      <c r="E363" s="178" t="s">
        <v>1114</v>
      </c>
      <c r="F363" s="179" t="s">
        <v>1115</v>
      </c>
      <c r="G363" s="180" t="s">
        <v>204</v>
      </c>
      <c r="H363" s="181">
        <v>132</v>
      </c>
      <c r="I363" s="182"/>
      <c r="J363" s="183">
        <f>ROUND(I363*H363,2)</f>
        <v>0</v>
      </c>
      <c r="K363" s="179" t="s">
        <v>142</v>
      </c>
      <c r="L363" s="184"/>
      <c r="M363" s="185" t="s">
        <v>19</v>
      </c>
      <c r="N363" s="186" t="s">
        <v>46</v>
      </c>
      <c r="P363" s="140">
        <f>O363*H363</f>
        <v>0</v>
      </c>
      <c r="Q363" s="140">
        <v>7.5000000000000002E-4</v>
      </c>
      <c r="R363" s="140">
        <f>Q363*H363</f>
        <v>9.9000000000000005E-2</v>
      </c>
      <c r="S363" s="140">
        <v>0</v>
      </c>
      <c r="T363" s="140">
        <f>S363*H363</f>
        <v>0</v>
      </c>
      <c r="U363" s="141" t="s">
        <v>19</v>
      </c>
      <c r="AR363" s="142" t="s">
        <v>471</v>
      </c>
      <c r="AT363" s="142" t="s">
        <v>248</v>
      </c>
      <c r="AU363" s="142" t="s">
        <v>87</v>
      </c>
      <c r="AY363" s="18" t="s">
        <v>135</v>
      </c>
      <c r="BE363" s="143">
        <f>IF(N363="základní",J363,0)</f>
        <v>0</v>
      </c>
      <c r="BF363" s="143">
        <f>IF(N363="snížená",J363,0)</f>
        <v>0</v>
      </c>
      <c r="BG363" s="143">
        <f>IF(N363="zákl. přenesená",J363,0)</f>
        <v>0</v>
      </c>
      <c r="BH363" s="143">
        <f>IF(N363="sníž. přenesená",J363,0)</f>
        <v>0</v>
      </c>
      <c r="BI363" s="143">
        <f>IF(N363="nulová",J363,0)</f>
        <v>0</v>
      </c>
      <c r="BJ363" s="18" t="s">
        <v>87</v>
      </c>
      <c r="BK363" s="143">
        <f>ROUND(I363*H363,2)</f>
        <v>0</v>
      </c>
      <c r="BL363" s="18" t="s">
        <v>318</v>
      </c>
      <c r="BM363" s="142" t="s">
        <v>1116</v>
      </c>
    </row>
    <row r="364" spans="2:65" s="12" customFormat="1" ht="11.25">
      <c r="B364" s="148"/>
      <c r="D364" s="149" t="s">
        <v>147</v>
      </c>
      <c r="E364" s="150" t="s">
        <v>19</v>
      </c>
      <c r="F364" s="151" t="s">
        <v>448</v>
      </c>
      <c r="H364" s="150" t="s">
        <v>19</v>
      </c>
      <c r="I364" s="152"/>
      <c r="L364" s="148"/>
      <c r="M364" s="153"/>
      <c r="U364" s="154"/>
      <c r="AT364" s="150" t="s">
        <v>147</v>
      </c>
      <c r="AU364" s="150" t="s">
        <v>87</v>
      </c>
      <c r="AV364" s="12" t="s">
        <v>81</v>
      </c>
      <c r="AW364" s="12" t="s">
        <v>35</v>
      </c>
      <c r="AX364" s="12" t="s">
        <v>74</v>
      </c>
      <c r="AY364" s="150" t="s">
        <v>135</v>
      </c>
    </row>
    <row r="365" spans="2:65" s="13" customFormat="1" ht="11.25">
      <c r="B365" s="155"/>
      <c r="D365" s="149" t="s">
        <v>147</v>
      </c>
      <c r="E365" s="156" t="s">
        <v>19</v>
      </c>
      <c r="F365" s="157" t="s">
        <v>1109</v>
      </c>
      <c r="H365" s="158">
        <v>92</v>
      </c>
      <c r="I365" s="159"/>
      <c r="L365" s="155"/>
      <c r="M365" s="160"/>
      <c r="U365" s="161"/>
      <c r="AT365" s="156" t="s">
        <v>147</v>
      </c>
      <c r="AU365" s="156" t="s">
        <v>87</v>
      </c>
      <c r="AV365" s="13" t="s">
        <v>87</v>
      </c>
      <c r="AW365" s="13" t="s">
        <v>35</v>
      </c>
      <c r="AX365" s="13" t="s">
        <v>74</v>
      </c>
      <c r="AY365" s="156" t="s">
        <v>135</v>
      </c>
    </row>
    <row r="366" spans="2:65" s="13" customFormat="1" ht="11.25">
      <c r="B366" s="155"/>
      <c r="D366" s="149" t="s">
        <v>147</v>
      </c>
      <c r="E366" s="156" t="s">
        <v>19</v>
      </c>
      <c r="F366" s="157" t="s">
        <v>1111</v>
      </c>
      <c r="H366" s="158">
        <v>28</v>
      </c>
      <c r="I366" s="159"/>
      <c r="L366" s="155"/>
      <c r="M366" s="160"/>
      <c r="U366" s="161"/>
      <c r="AT366" s="156" t="s">
        <v>147</v>
      </c>
      <c r="AU366" s="156" t="s">
        <v>87</v>
      </c>
      <c r="AV366" s="13" t="s">
        <v>87</v>
      </c>
      <c r="AW366" s="13" t="s">
        <v>35</v>
      </c>
      <c r="AX366" s="13" t="s">
        <v>74</v>
      </c>
      <c r="AY366" s="156" t="s">
        <v>135</v>
      </c>
    </row>
    <row r="367" spans="2:65" s="15" customFormat="1" ht="11.25">
      <c r="B367" s="169"/>
      <c r="D367" s="149" t="s">
        <v>147</v>
      </c>
      <c r="E367" s="170" t="s">
        <v>19</v>
      </c>
      <c r="F367" s="171" t="s">
        <v>162</v>
      </c>
      <c r="H367" s="172">
        <v>120</v>
      </c>
      <c r="I367" s="173"/>
      <c r="L367" s="169"/>
      <c r="M367" s="174"/>
      <c r="U367" s="175"/>
      <c r="AT367" s="170" t="s">
        <v>147</v>
      </c>
      <c r="AU367" s="170" t="s">
        <v>87</v>
      </c>
      <c r="AV367" s="15" t="s">
        <v>143</v>
      </c>
      <c r="AW367" s="15" t="s">
        <v>35</v>
      </c>
      <c r="AX367" s="15" t="s">
        <v>81</v>
      </c>
      <c r="AY367" s="170" t="s">
        <v>135</v>
      </c>
    </row>
    <row r="368" spans="2:65" s="13" customFormat="1" ht="11.25">
      <c r="B368" s="155"/>
      <c r="D368" s="149" t="s">
        <v>147</v>
      </c>
      <c r="F368" s="157" t="s">
        <v>1117</v>
      </c>
      <c r="H368" s="158">
        <v>132</v>
      </c>
      <c r="I368" s="159"/>
      <c r="L368" s="155"/>
      <c r="M368" s="160"/>
      <c r="U368" s="161"/>
      <c r="AT368" s="156" t="s">
        <v>147</v>
      </c>
      <c r="AU368" s="156" t="s">
        <v>87</v>
      </c>
      <c r="AV368" s="13" t="s">
        <v>87</v>
      </c>
      <c r="AW368" s="13" t="s">
        <v>4</v>
      </c>
      <c r="AX368" s="13" t="s">
        <v>81</v>
      </c>
      <c r="AY368" s="156" t="s">
        <v>135</v>
      </c>
    </row>
    <row r="369" spans="2:65" s="1" customFormat="1" ht="16.5" customHeight="1">
      <c r="B369" s="33"/>
      <c r="C369" s="177" t="s">
        <v>615</v>
      </c>
      <c r="D369" s="177" t="s">
        <v>248</v>
      </c>
      <c r="E369" s="178" t="s">
        <v>1118</v>
      </c>
      <c r="F369" s="179" t="s">
        <v>1119</v>
      </c>
      <c r="G369" s="180" t="s">
        <v>204</v>
      </c>
      <c r="H369" s="181">
        <v>28.6</v>
      </c>
      <c r="I369" s="182"/>
      <c r="J369" s="183">
        <f>ROUND(I369*H369,2)</f>
        <v>0</v>
      </c>
      <c r="K369" s="179" t="s">
        <v>142</v>
      </c>
      <c r="L369" s="184"/>
      <c r="M369" s="185" t="s">
        <v>19</v>
      </c>
      <c r="N369" s="186" t="s">
        <v>46</v>
      </c>
      <c r="P369" s="140">
        <f>O369*H369</f>
        <v>0</v>
      </c>
      <c r="Q369" s="140">
        <v>4.0000000000000002E-4</v>
      </c>
      <c r="R369" s="140">
        <f>Q369*H369</f>
        <v>1.1440000000000001E-2</v>
      </c>
      <c r="S369" s="140">
        <v>0</v>
      </c>
      <c r="T369" s="140">
        <f>S369*H369</f>
        <v>0</v>
      </c>
      <c r="U369" s="141" t="s">
        <v>19</v>
      </c>
      <c r="AR369" s="142" t="s">
        <v>471</v>
      </c>
      <c r="AT369" s="142" t="s">
        <v>248</v>
      </c>
      <c r="AU369" s="142" t="s">
        <v>87</v>
      </c>
      <c r="AY369" s="18" t="s">
        <v>135</v>
      </c>
      <c r="BE369" s="143">
        <f>IF(N369="základní",J369,0)</f>
        <v>0</v>
      </c>
      <c r="BF369" s="143">
        <f>IF(N369="snížená",J369,0)</f>
        <v>0</v>
      </c>
      <c r="BG369" s="143">
        <f>IF(N369="zákl. přenesená",J369,0)</f>
        <v>0</v>
      </c>
      <c r="BH369" s="143">
        <f>IF(N369="sníž. přenesená",J369,0)</f>
        <v>0</v>
      </c>
      <c r="BI369" s="143">
        <f>IF(N369="nulová",J369,0)</f>
        <v>0</v>
      </c>
      <c r="BJ369" s="18" t="s">
        <v>87</v>
      </c>
      <c r="BK369" s="143">
        <f>ROUND(I369*H369,2)</f>
        <v>0</v>
      </c>
      <c r="BL369" s="18" t="s">
        <v>318</v>
      </c>
      <c r="BM369" s="142" t="s">
        <v>1120</v>
      </c>
    </row>
    <row r="370" spans="2:65" s="12" customFormat="1" ht="11.25">
      <c r="B370" s="148"/>
      <c r="D370" s="149" t="s">
        <v>147</v>
      </c>
      <c r="E370" s="150" t="s">
        <v>19</v>
      </c>
      <c r="F370" s="151" t="s">
        <v>448</v>
      </c>
      <c r="H370" s="150" t="s">
        <v>19</v>
      </c>
      <c r="I370" s="152"/>
      <c r="L370" s="148"/>
      <c r="M370" s="153"/>
      <c r="U370" s="154"/>
      <c r="AT370" s="150" t="s">
        <v>147</v>
      </c>
      <c r="AU370" s="150" t="s">
        <v>87</v>
      </c>
      <c r="AV370" s="12" t="s">
        <v>81</v>
      </c>
      <c r="AW370" s="12" t="s">
        <v>35</v>
      </c>
      <c r="AX370" s="12" t="s">
        <v>74</v>
      </c>
      <c r="AY370" s="150" t="s">
        <v>135</v>
      </c>
    </row>
    <row r="371" spans="2:65" s="13" customFormat="1" ht="11.25">
      <c r="B371" s="155"/>
      <c r="D371" s="149" t="s">
        <v>147</v>
      </c>
      <c r="E371" s="156" t="s">
        <v>19</v>
      </c>
      <c r="F371" s="157" t="s">
        <v>1110</v>
      </c>
      <c r="H371" s="158">
        <v>26</v>
      </c>
      <c r="I371" s="159"/>
      <c r="L371" s="155"/>
      <c r="M371" s="160"/>
      <c r="U371" s="161"/>
      <c r="AT371" s="156" t="s">
        <v>147</v>
      </c>
      <c r="AU371" s="156" t="s">
        <v>87</v>
      </c>
      <c r="AV371" s="13" t="s">
        <v>87</v>
      </c>
      <c r="AW371" s="13" t="s">
        <v>35</v>
      </c>
      <c r="AX371" s="13" t="s">
        <v>74</v>
      </c>
      <c r="AY371" s="156" t="s">
        <v>135</v>
      </c>
    </row>
    <row r="372" spans="2:65" s="15" customFormat="1" ht="11.25">
      <c r="B372" s="169"/>
      <c r="D372" s="149" t="s">
        <v>147</v>
      </c>
      <c r="E372" s="170" t="s">
        <v>19</v>
      </c>
      <c r="F372" s="171" t="s">
        <v>162</v>
      </c>
      <c r="H372" s="172">
        <v>26</v>
      </c>
      <c r="I372" s="173"/>
      <c r="L372" s="169"/>
      <c r="M372" s="174"/>
      <c r="U372" s="175"/>
      <c r="AT372" s="170" t="s">
        <v>147</v>
      </c>
      <c r="AU372" s="170" t="s">
        <v>87</v>
      </c>
      <c r="AV372" s="15" t="s">
        <v>143</v>
      </c>
      <c r="AW372" s="15" t="s">
        <v>35</v>
      </c>
      <c r="AX372" s="15" t="s">
        <v>81</v>
      </c>
      <c r="AY372" s="170" t="s">
        <v>135</v>
      </c>
    </row>
    <row r="373" spans="2:65" s="13" customFormat="1" ht="11.25">
      <c r="B373" s="155"/>
      <c r="D373" s="149" t="s">
        <v>147</v>
      </c>
      <c r="F373" s="157" t="s">
        <v>1121</v>
      </c>
      <c r="H373" s="158">
        <v>28.6</v>
      </c>
      <c r="I373" s="159"/>
      <c r="L373" s="155"/>
      <c r="M373" s="160"/>
      <c r="U373" s="161"/>
      <c r="AT373" s="156" t="s">
        <v>147</v>
      </c>
      <c r="AU373" s="156" t="s">
        <v>87</v>
      </c>
      <c r="AV373" s="13" t="s">
        <v>87</v>
      </c>
      <c r="AW373" s="13" t="s">
        <v>4</v>
      </c>
      <c r="AX373" s="13" t="s">
        <v>81</v>
      </c>
      <c r="AY373" s="156" t="s">
        <v>135</v>
      </c>
    </row>
    <row r="374" spans="2:65" s="1" customFormat="1" ht="16.5" customHeight="1">
      <c r="B374" s="33"/>
      <c r="C374" s="177" t="s">
        <v>624</v>
      </c>
      <c r="D374" s="177" t="s">
        <v>248</v>
      </c>
      <c r="E374" s="178" t="s">
        <v>1122</v>
      </c>
      <c r="F374" s="179" t="s">
        <v>1123</v>
      </c>
      <c r="G374" s="180" t="s">
        <v>204</v>
      </c>
      <c r="H374" s="181">
        <v>132</v>
      </c>
      <c r="I374" s="182"/>
      <c r="J374" s="183">
        <f>ROUND(I374*H374,2)</f>
        <v>0</v>
      </c>
      <c r="K374" s="179" t="s">
        <v>142</v>
      </c>
      <c r="L374" s="184"/>
      <c r="M374" s="185" t="s">
        <v>19</v>
      </c>
      <c r="N374" s="186" t="s">
        <v>46</v>
      </c>
      <c r="P374" s="140">
        <f>O374*H374</f>
        <v>0</v>
      </c>
      <c r="Q374" s="140">
        <v>5.5999999999999995E-4</v>
      </c>
      <c r="R374" s="140">
        <f>Q374*H374</f>
        <v>7.392E-2</v>
      </c>
      <c r="S374" s="140">
        <v>0</v>
      </c>
      <c r="T374" s="140">
        <f>S374*H374</f>
        <v>0</v>
      </c>
      <c r="U374" s="141" t="s">
        <v>19</v>
      </c>
      <c r="AR374" s="142" t="s">
        <v>471</v>
      </c>
      <c r="AT374" s="142" t="s">
        <v>248</v>
      </c>
      <c r="AU374" s="142" t="s">
        <v>87</v>
      </c>
      <c r="AY374" s="18" t="s">
        <v>135</v>
      </c>
      <c r="BE374" s="143">
        <f>IF(N374="základní",J374,0)</f>
        <v>0</v>
      </c>
      <c r="BF374" s="143">
        <f>IF(N374="snížená",J374,0)</f>
        <v>0</v>
      </c>
      <c r="BG374" s="143">
        <f>IF(N374="zákl. přenesená",J374,0)</f>
        <v>0</v>
      </c>
      <c r="BH374" s="143">
        <f>IF(N374="sníž. přenesená",J374,0)</f>
        <v>0</v>
      </c>
      <c r="BI374" s="143">
        <f>IF(N374="nulová",J374,0)</f>
        <v>0</v>
      </c>
      <c r="BJ374" s="18" t="s">
        <v>87</v>
      </c>
      <c r="BK374" s="143">
        <f>ROUND(I374*H374,2)</f>
        <v>0</v>
      </c>
      <c r="BL374" s="18" t="s">
        <v>318</v>
      </c>
      <c r="BM374" s="142" t="s">
        <v>1124</v>
      </c>
    </row>
    <row r="375" spans="2:65" s="13" customFormat="1" ht="11.25">
      <c r="B375" s="155"/>
      <c r="D375" s="149" t="s">
        <v>147</v>
      </c>
      <c r="E375" s="156" t="s">
        <v>19</v>
      </c>
      <c r="F375" s="157" t="s">
        <v>1113</v>
      </c>
      <c r="H375" s="158">
        <v>120</v>
      </c>
      <c r="I375" s="159"/>
      <c r="L375" s="155"/>
      <c r="M375" s="160"/>
      <c r="U375" s="161"/>
      <c r="AT375" s="156" t="s">
        <v>147</v>
      </c>
      <c r="AU375" s="156" t="s">
        <v>87</v>
      </c>
      <c r="AV375" s="13" t="s">
        <v>87</v>
      </c>
      <c r="AW375" s="13" t="s">
        <v>35</v>
      </c>
      <c r="AX375" s="13" t="s">
        <v>74</v>
      </c>
      <c r="AY375" s="156" t="s">
        <v>135</v>
      </c>
    </row>
    <row r="376" spans="2:65" s="15" customFormat="1" ht="11.25">
      <c r="B376" s="169"/>
      <c r="D376" s="149" t="s">
        <v>147</v>
      </c>
      <c r="E376" s="170" t="s">
        <v>19</v>
      </c>
      <c r="F376" s="171" t="s">
        <v>162</v>
      </c>
      <c r="H376" s="172">
        <v>120</v>
      </c>
      <c r="I376" s="173"/>
      <c r="L376" s="169"/>
      <c r="M376" s="174"/>
      <c r="U376" s="175"/>
      <c r="AT376" s="170" t="s">
        <v>147</v>
      </c>
      <c r="AU376" s="170" t="s">
        <v>87</v>
      </c>
      <c r="AV376" s="15" t="s">
        <v>143</v>
      </c>
      <c r="AW376" s="15" t="s">
        <v>35</v>
      </c>
      <c r="AX376" s="15" t="s">
        <v>81</v>
      </c>
      <c r="AY376" s="170" t="s">
        <v>135</v>
      </c>
    </row>
    <row r="377" spans="2:65" s="13" customFormat="1" ht="11.25">
      <c r="B377" s="155"/>
      <c r="D377" s="149" t="s">
        <v>147</v>
      </c>
      <c r="F377" s="157" t="s">
        <v>1117</v>
      </c>
      <c r="H377" s="158">
        <v>132</v>
      </c>
      <c r="I377" s="159"/>
      <c r="L377" s="155"/>
      <c r="M377" s="160"/>
      <c r="U377" s="161"/>
      <c r="AT377" s="156" t="s">
        <v>147</v>
      </c>
      <c r="AU377" s="156" t="s">
        <v>87</v>
      </c>
      <c r="AV377" s="13" t="s">
        <v>87</v>
      </c>
      <c r="AW377" s="13" t="s">
        <v>4</v>
      </c>
      <c r="AX377" s="13" t="s">
        <v>81</v>
      </c>
      <c r="AY377" s="156" t="s">
        <v>135</v>
      </c>
    </row>
    <row r="378" spans="2:65" s="1" customFormat="1" ht="16.5" customHeight="1">
      <c r="B378" s="33"/>
      <c r="C378" s="177" t="s">
        <v>630</v>
      </c>
      <c r="D378" s="177" t="s">
        <v>248</v>
      </c>
      <c r="E378" s="178" t="s">
        <v>1125</v>
      </c>
      <c r="F378" s="179" t="s">
        <v>1126</v>
      </c>
      <c r="G378" s="180" t="s">
        <v>204</v>
      </c>
      <c r="H378" s="181">
        <v>132</v>
      </c>
      <c r="I378" s="182"/>
      <c r="J378" s="183">
        <f>ROUND(I378*H378,2)</f>
        <v>0</v>
      </c>
      <c r="K378" s="179" t="s">
        <v>142</v>
      </c>
      <c r="L378" s="184"/>
      <c r="M378" s="185" t="s">
        <v>19</v>
      </c>
      <c r="N378" s="186" t="s">
        <v>46</v>
      </c>
      <c r="P378" s="140">
        <f>O378*H378</f>
        <v>0</v>
      </c>
      <c r="Q378" s="140">
        <v>5.5999999999999995E-4</v>
      </c>
      <c r="R378" s="140">
        <f>Q378*H378</f>
        <v>7.392E-2</v>
      </c>
      <c r="S378" s="140">
        <v>0</v>
      </c>
      <c r="T378" s="140">
        <f>S378*H378</f>
        <v>0</v>
      </c>
      <c r="U378" s="141" t="s">
        <v>19</v>
      </c>
      <c r="AR378" s="142" t="s">
        <v>471</v>
      </c>
      <c r="AT378" s="142" t="s">
        <v>248</v>
      </c>
      <c r="AU378" s="142" t="s">
        <v>87</v>
      </c>
      <c r="AY378" s="18" t="s">
        <v>135</v>
      </c>
      <c r="BE378" s="143">
        <f>IF(N378="základní",J378,0)</f>
        <v>0</v>
      </c>
      <c r="BF378" s="143">
        <f>IF(N378="snížená",J378,0)</f>
        <v>0</v>
      </c>
      <c r="BG378" s="143">
        <f>IF(N378="zákl. přenesená",J378,0)</f>
        <v>0</v>
      </c>
      <c r="BH378" s="143">
        <f>IF(N378="sníž. přenesená",J378,0)</f>
        <v>0</v>
      </c>
      <c r="BI378" s="143">
        <f>IF(N378="nulová",J378,0)</f>
        <v>0</v>
      </c>
      <c r="BJ378" s="18" t="s">
        <v>87</v>
      </c>
      <c r="BK378" s="143">
        <f>ROUND(I378*H378,2)</f>
        <v>0</v>
      </c>
      <c r="BL378" s="18" t="s">
        <v>318</v>
      </c>
      <c r="BM378" s="142" t="s">
        <v>1127</v>
      </c>
    </row>
    <row r="379" spans="2:65" s="13" customFormat="1" ht="11.25">
      <c r="B379" s="155"/>
      <c r="D379" s="149" t="s">
        <v>147</v>
      </c>
      <c r="E379" s="156" t="s">
        <v>19</v>
      </c>
      <c r="F379" s="157" t="s">
        <v>1112</v>
      </c>
      <c r="H379" s="158">
        <v>120</v>
      </c>
      <c r="I379" s="159"/>
      <c r="L379" s="155"/>
      <c r="M379" s="160"/>
      <c r="U379" s="161"/>
      <c r="AT379" s="156" t="s">
        <v>147</v>
      </c>
      <c r="AU379" s="156" t="s">
        <v>87</v>
      </c>
      <c r="AV379" s="13" t="s">
        <v>87</v>
      </c>
      <c r="AW379" s="13" t="s">
        <v>35</v>
      </c>
      <c r="AX379" s="13" t="s">
        <v>74</v>
      </c>
      <c r="AY379" s="156" t="s">
        <v>135</v>
      </c>
    </row>
    <row r="380" spans="2:65" s="15" customFormat="1" ht="11.25">
      <c r="B380" s="169"/>
      <c r="D380" s="149" t="s">
        <v>147</v>
      </c>
      <c r="E380" s="170" t="s">
        <v>19</v>
      </c>
      <c r="F380" s="171" t="s">
        <v>162</v>
      </c>
      <c r="H380" s="172">
        <v>120</v>
      </c>
      <c r="I380" s="173"/>
      <c r="L380" s="169"/>
      <c r="M380" s="174"/>
      <c r="U380" s="175"/>
      <c r="AT380" s="170" t="s">
        <v>147</v>
      </c>
      <c r="AU380" s="170" t="s">
        <v>87</v>
      </c>
      <c r="AV380" s="15" t="s">
        <v>143</v>
      </c>
      <c r="AW380" s="15" t="s">
        <v>35</v>
      </c>
      <c r="AX380" s="15" t="s">
        <v>81</v>
      </c>
      <c r="AY380" s="170" t="s">
        <v>135</v>
      </c>
    </row>
    <row r="381" spans="2:65" s="13" customFormat="1" ht="11.25">
      <c r="B381" s="155"/>
      <c r="D381" s="149" t="s">
        <v>147</v>
      </c>
      <c r="F381" s="157" t="s">
        <v>1117</v>
      </c>
      <c r="H381" s="158">
        <v>132</v>
      </c>
      <c r="I381" s="159"/>
      <c r="L381" s="155"/>
      <c r="M381" s="160"/>
      <c r="U381" s="161"/>
      <c r="AT381" s="156" t="s">
        <v>147</v>
      </c>
      <c r="AU381" s="156" t="s">
        <v>87</v>
      </c>
      <c r="AV381" s="13" t="s">
        <v>87</v>
      </c>
      <c r="AW381" s="13" t="s">
        <v>4</v>
      </c>
      <c r="AX381" s="13" t="s">
        <v>81</v>
      </c>
      <c r="AY381" s="156" t="s">
        <v>135</v>
      </c>
    </row>
    <row r="382" spans="2:65" s="1" customFormat="1" ht="33" customHeight="1">
      <c r="B382" s="33"/>
      <c r="C382" s="131" t="s">
        <v>638</v>
      </c>
      <c r="D382" s="131" t="s">
        <v>138</v>
      </c>
      <c r="E382" s="132" t="s">
        <v>1128</v>
      </c>
      <c r="F382" s="133" t="s">
        <v>1129</v>
      </c>
      <c r="G382" s="134" t="s">
        <v>445</v>
      </c>
      <c r="H382" s="135">
        <v>114</v>
      </c>
      <c r="I382" s="136"/>
      <c r="J382" s="137">
        <f>ROUND(I382*H382,2)</f>
        <v>0</v>
      </c>
      <c r="K382" s="133" t="s">
        <v>142</v>
      </c>
      <c r="L382" s="33"/>
      <c r="M382" s="138" t="s">
        <v>19</v>
      </c>
      <c r="N382" s="139" t="s">
        <v>46</v>
      </c>
      <c r="P382" s="140">
        <f>O382*H382</f>
        <v>0</v>
      </c>
      <c r="Q382" s="140">
        <v>7.4999999999999997E-3</v>
      </c>
      <c r="R382" s="140">
        <f>Q382*H382</f>
        <v>0.85499999999999998</v>
      </c>
      <c r="S382" s="140">
        <v>0</v>
      </c>
      <c r="T382" s="140">
        <f>S382*H382</f>
        <v>0</v>
      </c>
      <c r="U382" s="141" t="s">
        <v>19</v>
      </c>
      <c r="AR382" s="142" t="s">
        <v>318</v>
      </c>
      <c r="AT382" s="142" t="s">
        <v>138</v>
      </c>
      <c r="AU382" s="142" t="s">
        <v>87</v>
      </c>
      <c r="AY382" s="18" t="s">
        <v>135</v>
      </c>
      <c r="BE382" s="143">
        <f>IF(N382="základní",J382,0)</f>
        <v>0</v>
      </c>
      <c r="BF382" s="143">
        <f>IF(N382="snížená",J382,0)</f>
        <v>0</v>
      </c>
      <c r="BG382" s="143">
        <f>IF(N382="zákl. přenesená",J382,0)</f>
        <v>0</v>
      </c>
      <c r="BH382" s="143">
        <f>IF(N382="sníž. přenesená",J382,0)</f>
        <v>0</v>
      </c>
      <c r="BI382" s="143">
        <f>IF(N382="nulová",J382,0)</f>
        <v>0</v>
      </c>
      <c r="BJ382" s="18" t="s">
        <v>87</v>
      </c>
      <c r="BK382" s="143">
        <f>ROUND(I382*H382,2)</f>
        <v>0</v>
      </c>
      <c r="BL382" s="18" t="s">
        <v>318</v>
      </c>
      <c r="BM382" s="142" t="s">
        <v>1130</v>
      </c>
    </row>
    <row r="383" spans="2:65" s="1" customFormat="1" ht="11.25">
      <c r="B383" s="33"/>
      <c r="D383" s="144" t="s">
        <v>145</v>
      </c>
      <c r="F383" s="145" t="s">
        <v>1131</v>
      </c>
      <c r="I383" s="146"/>
      <c r="L383" s="33"/>
      <c r="M383" s="147"/>
      <c r="U383" s="54"/>
      <c r="AT383" s="18" t="s">
        <v>145</v>
      </c>
      <c r="AU383" s="18" t="s">
        <v>87</v>
      </c>
    </row>
    <row r="384" spans="2:65" s="1" customFormat="1" ht="19.5">
      <c r="B384" s="33"/>
      <c r="D384" s="149" t="s">
        <v>229</v>
      </c>
      <c r="F384" s="176" t="s">
        <v>1132</v>
      </c>
      <c r="I384" s="146"/>
      <c r="L384" s="33"/>
      <c r="M384" s="147"/>
      <c r="U384" s="54"/>
      <c r="AT384" s="18" t="s">
        <v>229</v>
      </c>
      <c r="AU384" s="18" t="s">
        <v>87</v>
      </c>
    </row>
    <row r="385" spans="2:65" s="12" customFormat="1" ht="11.25">
      <c r="B385" s="148"/>
      <c r="D385" s="149" t="s">
        <v>147</v>
      </c>
      <c r="E385" s="150" t="s">
        <v>19</v>
      </c>
      <c r="F385" s="151" t="s">
        <v>448</v>
      </c>
      <c r="H385" s="150" t="s">
        <v>19</v>
      </c>
      <c r="I385" s="152"/>
      <c r="L385" s="148"/>
      <c r="M385" s="153"/>
      <c r="U385" s="154"/>
      <c r="AT385" s="150" t="s">
        <v>147</v>
      </c>
      <c r="AU385" s="150" t="s">
        <v>87</v>
      </c>
      <c r="AV385" s="12" t="s">
        <v>81</v>
      </c>
      <c r="AW385" s="12" t="s">
        <v>35</v>
      </c>
      <c r="AX385" s="12" t="s">
        <v>74</v>
      </c>
      <c r="AY385" s="150" t="s">
        <v>135</v>
      </c>
    </row>
    <row r="386" spans="2:65" s="13" customFormat="1" ht="11.25">
      <c r="B386" s="155"/>
      <c r="D386" s="149" t="s">
        <v>147</v>
      </c>
      <c r="E386" s="156" t="s">
        <v>19</v>
      </c>
      <c r="F386" s="157" t="s">
        <v>1133</v>
      </c>
      <c r="H386" s="158">
        <v>4</v>
      </c>
      <c r="I386" s="159"/>
      <c r="L386" s="155"/>
      <c r="M386" s="160"/>
      <c r="U386" s="161"/>
      <c r="AT386" s="156" t="s">
        <v>147</v>
      </c>
      <c r="AU386" s="156" t="s">
        <v>87</v>
      </c>
      <c r="AV386" s="13" t="s">
        <v>87</v>
      </c>
      <c r="AW386" s="13" t="s">
        <v>35</v>
      </c>
      <c r="AX386" s="13" t="s">
        <v>74</v>
      </c>
      <c r="AY386" s="156" t="s">
        <v>135</v>
      </c>
    </row>
    <row r="387" spans="2:65" s="13" customFormat="1" ht="11.25">
      <c r="B387" s="155"/>
      <c r="D387" s="149" t="s">
        <v>147</v>
      </c>
      <c r="E387" s="156" t="s">
        <v>19</v>
      </c>
      <c r="F387" s="157" t="s">
        <v>1134</v>
      </c>
      <c r="H387" s="158">
        <v>4</v>
      </c>
      <c r="I387" s="159"/>
      <c r="L387" s="155"/>
      <c r="M387" s="160"/>
      <c r="U387" s="161"/>
      <c r="AT387" s="156" t="s">
        <v>147</v>
      </c>
      <c r="AU387" s="156" t="s">
        <v>87</v>
      </c>
      <c r="AV387" s="13" t="s">
        <v>87</v>
      </c>
      <c r="AW387" s="13" t="s">
        <v>35</v>
      </c>
      <c r="AX387" s="13" t="s">
        <v>74</v>
      </c>
      <c r="AY387" s="156" t="s">
        <v>135</v>
      </c>
    </row>
    <row r="388" spans="2:65" s="13" customFormat="1" ht="11.25">
      <c r="B388" s="155"/>
      <c r="D388" s="149" t="s">
        <v>147</v>
      </c>
      <c r="E388" s="156" t="s">
        <v>19</v>
      </c>
      <c r="F388" s="157" t="s">
        <v>1135</v>
      </c>
      <c r="H388" s="158">
        <v>20</v>
      </c>
      <c r="I388" s="159"/>
      <c r="L388" s="155"/>
      <c r="M388" s="160"/>
      <c r="U388" s="161"/>
      <c r="AT388" s="156" t="s">
        <v>147</v>
      </c>
      <c r="AU388" s="156" t="s">
        <v>87</v>
      </c>
      <c r="AV388" s="13" t="s">
        <v>87</v>
      </c>
      <c r="AW388" s="13" t="s">
        <v>35</v>
      </c>
      <c r="AX388" s="13" t="s">
        <v>74</v>
      </c>
      <c r="AY388" s="156" t="s">
        <v>135</v>
      </c>
    </row>
    <row r="389" spans="2:65" s="13" customFormat="1" ht="11.25">
      <c r="B389" s="155"/>
      <c r="D389" s="149" t="s">
        <v>147</v>
      </c>
      <c r="E389" s="156" t="s">
        <v>19</v>
      </c>
      <c r="F389" s="157" t="s">
        <v>1136</v>
      </c>
      <c r="H389" s="158">
        <v>4</v>
      </c>
      <c r="I389" s="159"/>
      <c r="L389" s="155"/>
      <c r="M389" s="160"/>
      <c r="U389" s="161"/>
      <c r="AT389" s="156" t="s">
        <v>147</v>
      </c>
      <c r="AU389" s="156" t="s">
        <v>87</v>
      </c>
      <c r="AV389" s="13" t="s">
        <v>87</v>
      </c>
      <c r="AW389" s="13" t="s">
        <v>35</v>
      </c>
      <c r="AX389" s="13" t="s">
        <v>74</v>
      </c>
      <c r="AY389" s="156" t="s">
        <v>135</v>
      </c>
    </row>
    <row r="390" spans="2:65" s="13" customFormat="1" ht="11.25">
      <c r="B390" s="155"/>
      <c r="D390" s="149" t="s">
        <v>147</v>
      </c>
      <c r="E390" s="156" t="s">
        <v>19</v>
      </c>
      <c r="F390" s="157" t="s">
        <v>1137</v>
      </c>
      <c r="H390" s="158">
        <v>80</v>
      </c>
      <c r="I390" s="159"/>
      <c r="L390" s="155"/>
      <c r="M390" s="160"/>
      <c r="U390" s="161"/>
      <c r="AT390" s="156" t="s">
        <v>147</v>
      </c>
      <c r="AU390" s="156" t="s">
        <v>87</v>
      </c>
      <c r="AV390" s="13" t="s">
        <v>87</v>
      </c>
      <c r="AW390" s="13" t="s">
        <v>35</v>
      </c>
      <c r="AX390" s="13" t="s">
        <v>74</v>
      </c>
      <c r="AY390" s="156" t="s">
        <v>135</v>
      </c>
    </row>
    <row r="391" spans="2:65" s="13" customFormat="1" ht="11.25">
      <c r="B391" s="155"/>
      <c r="D391" s="149" t="s">
        <v>147</v>
      </c>
      <c r="E391" s="156" t="s">
        <v>19</v>
      </c>
      <c r="F391" s="157" t="s">
        <v>1138</v>
      </c>
      <c r="H391" s="158">
        <v>2</v>
      </c>
      <c r="I391" s="159"/>
      <c r="L391" s="155"/>
      <c r="M391" s="160"/>
      <c r="U391" s="161"/>
      <c r="AT391" s="156" t="s">
        <v>147</v>
      </c>
      <c r="AU391" s="156" t="s">
        <v>87</v>
      </c>
      <c r="AV391" s="13" t="s">
        <v>87</v>
      </c>
      <c r="AW391" s="13" t="s">
        <v>35</v>
      </c>
      <c r="AX391" s="13" t="s">
        <v>74</v>
      </c>
      <c r="AY391" s="156" t="s">
        <v>135</v>
      </c>
    </row>
    <row r="392" spans="2:65" s="15" customFormat="1" ht="11.25">
      <c r="B392" s="169"/>
      <c r="D392" s="149" t="s">
        <v>147</v>
      </c>
      <c r="E392" s="170" t="s">
        <v>19</v>
      </c>
      <c r="F392" s="171" t="s">
        <v>162</v>
      </c>
      <c r="H392" s="172">
        <v>114</v>
      </c>
      <c r="I392" s="173"/>
      <c r="L392" s="169"/>
      <c r="M392" s="174"/>
      <c r="U392" s="175"/>
      <c r="AT392" s="170" t="s">
        <v>147</v>
      </c>
      <c r="AU392" s="170" t="s">
        <v>87</v>
      </c>
      <c r="AV392" s="15" t="s">
        <v>143</v>
      </c>
      <c r="AW392" s="15" t="s">
        <v>35</v>
      </c>
      <c r="AX392" s="15" t="s">
        <v>81</v>
      </c>
      <c r="AY392" s="170" t="s">
        <v>135</v>
      </c>
    </row>
    <row r="393" spans="2:65" s="1" customFormat="1" ht="24.2" customHeight="1">
      <c r="B393" s="33"/>
      <c r="C393" s="131" t="s">
        <v>645</v>
      </c>
      <c r="D393" s="131" t="s">
        <v>138</v>
      </c>
      <c r="E393" s="132" t="s">
        <v>1139</v>
      </c>
      <c r="F393" s="133" t="s">
        <v>1140</v>
      </c>
      <c r="G393" s="134" t="s">
        <v>445</v>
      </c>
      <c r="H393" s="135">
        <v>4</v>
      </c>
      <c r="I393" s="136"/>
      <c r="J393" s="137">
        <f>ROUND(I393*H393,2)</f>
        <v>0</v>
      </c>
      <c r="K393" s="133" t="s">
        <v>142</v>
      </c>
      <c r="L393" s="33"/>
      <c r="M393" s="138" t="s">
        <v>19</v>
      </c>
      <c r="N393" s="139" t="s">
        <v>46</v>
      </c>
      <c r="P393" s="140">
        <f>O393*H393</f>
        <v>0</v>
      </c>
      <c r="Q393" s="140">
        <v>1E-4</v>
      </c>
      <c r="R393" s="140">
        <f>Q393*H393</f>
        <v>4.0000000000000002E-4</v>
      </c>
      <c r="S393" s="140">
        <v>0</v>
      </c>
      <c r="T393" s="140">
        <f>S393*H393</f>
        <v>0</v>
      </c>
      <c r="U393" s="141" t="s">
        <v>19</v>
      </c>
      <c r="AR393" s="142" t="s">
        <v>318</v>
      </c>
      <c r="AT393" s="142" t="s">
        <v>138</v>
      </c>
      <c r="AU393" s="142" t="s">
        <v>87</v>
      </c>
      <c r="AY393" s="18" t="s">
        <v>135</v>
      </c>
      <c r="BE393" s="143">
        <f>IF(N393="základní",J393,0)</f>
        <v>0</v>
      </c>
      <c r="BF393" s="143">
        <f>IF(N393="snížená",J393,0)</f>
        <v>0</v>
      </c>
      <c r="BG393" s="143">
        <f>IF(N393="zákl. přenesená",J393,0)</f>
        <v>0</v>
      </c>
      <c r="BH393" s="143">
        <f>IF(N393="sníž. přenesená",J393,0)</f>
        <v>0</v>
      </c>
      <c r="BI393" s="143">
        <f>IF(N393="nulová",J393,0)</f>
        <v>0</v>
      </c>
      <c r="BJ393" s="18" t="s">
        <v>87</v>
      </c>
      <c r="BK393" s="143">
        <f>ROUND(I393*H393,2)</f>
        <v>0</v>
      </c>
      <c r="BL393" s="18" t="s">
        <v>318</v>
      </c>
      <c r="BM393" s="142" t="s">
        <v>1141</v>
      </c>
    </row>
    <row r="394" spans="2:65" s="1" customFormat="1" ht="11.25">
      <c r="B394" s="33"/>
      <c r="D394" s="144" t="s">
        <v>145</v>
      </c>
      <c r="F394" s="145" t="s">
        <v>1142</v>
      </c>
      <c r="I394" s="146"/>
      <c r="L394" s="33"/>
      <c r="M394" s="147"/>
      <c r="U394" s="54"/>
      <c r="AT394" s="18" t="s">
        <v>145</v>
      </c>
      <c r="AU394" s="18" t="s">
        <v>87</v>
      </c>
    </row>
    <row r="395" spans="2:65" s="12" customFormat="1" ht="11.25">
      <c r="B395" s="148"/>
      <c r="D395" s="149" t="s">
        <v>147</v>
      </c>
      <c r="E395" s="150" t="s">
        <v>19</v>
      </c>
      <c r="F395" s="151" t="s">
        <v>448</v>
      </c>
      <c r="H395" s="150" t="s">
        <v>19</v>
      </c>
      <c r="I395" s="152"/>
      <c r="L395" s="148"/>
      <c r="M395" s="153"/>
      <c r="U395" s="154"/>
      <c r="AT395" s="150" t="s">
        <v>147</v>
      </c>
      <c r="AU395" s="150" t="s">
        <v>87</v>
      </c>
      <c r="AV395" s="12" t="s">
        <v>81</v>
      </c>
      <c r="AW395" s="12" t="s">
        <v>35</v>
      </c>
      <c r="AX395" s="12" t="s">
        <v>74</v>
      </c>
      <c r="AY395" s="150" t="s">
        <v>135</v>
      </c>
    </row>
    <row r="396" spans="2:65" s="13" customFormat="1" ht="11.25">
      <c r="B396" s="155"/>
      <c r="D396" s="149" t="s">
        <v>147</v>
      </c>
      <c r="E396" s="156" t="s">
        <v>19</v>
      </c>
      <c r="F396" s="157" t="s">
        <v>1136</v>
      </c>
      <c r="H396" s="158">
        <v>4</v>
      </c>
      <c r="I396" s="159"/>
      <c r="L396" s="155"/>
      <c r="M396" s="160"/>
      <c r="U396" s="161"/>
      <c r="AT396" s="156" t="s">
        <v>147</v>
      </c>
      <c r="AU396" s="156" t="s">
        <v>87</v>
      </c>
      <c r="AV396" s="13" t="s">
        <v>87</v>
      </c>
      <c r="AW396" s="13" t="s">
        <v>35</v>
      </c>
      <c r="AX396" s="13" t="s">
        <v>74</v>
      </c>
      <c r="AY396" s="156" t="s">
        <v>135</v>
      </c>
    </row>
    <row r="397" spans="2:65" s="15" customFormat="1" ht="11.25">
      <c r="B397" s="169"/>
      <c r="D397" s="149" t="s">
        <v>147</v>
      </c>
      <c r="E397" s="170" t="s">
        <v>19</v>
      </c>
      <c r="F397" s="171" t="s">
        <v>162</v>
      </c>
      <c r="H397" s="172">
        <v>4</v>
      </c>
      <c r="I397" s="173"/>
      <c r="L397" s="169"/>
      <c r="M397" s="174"/>
      <c r="U397" s="175"/>
      <c r="AT397" s="170" t="s">
        <v>147</v>
      </c>
      <c r="AU397" s="170" t="s">
        <v>87</v>
      </c>
      <c r="AV397" s="15" t="s">
        <v>143</v>
      </c>
      <c r="AW397" s="15" t="s">
        <v>35</v>
      </c>
      <c r="AX397" s="15" t="s">
        <v>81</v>
      </c>
      <c r="AY397" s="170" t="s">
        <v>135</v>
      </c>
    </row>
    <row r="398" spans="2:65" s="1" customFormat="1" ht="21.75" customHeight="1">
      <c r="B398" s="33"/>
      <c r="C398" s="177" t="s">
        <v>657</v>
      </c>
      <c r="D398" s="177" t="s">
        <v>248</v>
      </c>
      <c r="E398" s="178" t="s">
        <v>1143</v>
      </c>
      <c r="F398" s="179" t="s">
        <v>1144</v>
      </c>
      <c r="G398" s="180" t="s">
        <v>445</v>
      </c>
      <c r="H398" s="181">
        <v>4</v>
      </c>
      <c r="I398" s="182"/>
      <c r="J398" s="183">
        <f>ROUND(I398*H398,2)</f>
        <v>0</v>
      </c>
      <c r="K398" s="179" t="s">
        <v>142</v>
      </c>
      <c r="L398" s="184"/>
      <c r="M398" s="185" t="s">
        <v>19</v>
      </c>
      <c r="N398" s="186" t="s">
        <v>46</v>
      </c>
      <c r="P398" s="140">
        <f>O398*H398</f>
        <v>0</v>
      </c>
      <c r="Q398" s="140">
        <v>1.64E-3</v>
      </c>
      <c r="R398" s="140">
        <f>Q398*H398</f>
        <v>6.5599999999999999E-3</v>
      </c>
      <c r="S398" s="140">
        <v>0</v>
      </c>
      <c r="T398" s="140">
        <f>S398*H398</f>
        <v>0</v>
      </c>
      <c r="U398" s="141" t="s">
        <v>19</v>
      </c>
      <c r="AR398" s="142" t="s">
        <v>471</v>
      </c>
      <c r="AT398" s="142" t="s">
        <v>248</v>
      </c>
      <c r="AU398" s="142" t="s">
        <v>87</v>
      </c>
      <c r="AY398" s="18" t="s">
        <v>135</v>
      </c>
      <c r="BE398" s="143">
        <f>IF(N398="základní",J398,0)</f>
        <v>0</v>
      </c>
      <c r="BF398" s="143">
        <f>IF(N398="snížená",J398,0)</f>
        <v>0</v>
      </c>
      <c r="BG398" s="143">
        <f>IF(N398="zákl. přenesená",J398,0)</f>
        <v>0</v>
      </c>
      <c r="BH398" s="143">
        <f>IF(N398="sníž. přenesená",J398,0)</f>
        <v>0</v>
      </c>
      <c r="BI398" s="143">
        <f>IF(N398="nulová",J398,0)</f>
        <v>0</v>
      </c>
      <c r="BJ398" s="18" t="s">
        <v>87</v>
      </c>
      <c r="BK398" s="143">
        <f>ROUND(I398*H398,2)</f>
        <v>0</v>
      </c>
      <c r="BL398" s="18" t="s">
        <v>318</v>
      </c>
      <c r="BM398" s="142" t="s">
        <v>1145</v>
      </c>
    </row>
    <row r="399" spans="2:65" s="1" customFormat="1" ht="24.2" customHeight="1">
      <c r="B399" s="33"/>
      <c r="C399" s="131" t="s">
        <v>664</v>
      </c>
      <c r="D399" s="131" t="s">
        <v>138</v>
      </c>
      <c r="E399" s="132" t="s">
        <v>1146</v>
      </c>
      <c r="F399" s="133" t="s">
        <v>1147</v>
      </c>
      <c r="G399" s="134" t="s">
        <v>701</v>
      </c>
      <c r="H399" s="187"/>
      <c r="I399" s="136"/>
      <c r="J399" s="137">
        <f>ROUND(I399*H399,2)</f>
        <v>0</v>
      </c>
      <c r="K399" s="133" t="s">
        <v>142</v>
      </c>
      <c r="L399" s="33"/>
      <c r="M399" s="138" t="s">
        <v>19</v>
      </c>
      <c r="N399" s="139" t="s">
        <v>46</v>
      </c>
      <c r="P399" s="140">
        <f>O399*H399</f>
        <v>0</v>
      </c>
      <c r="Q399" s="140">
        <v>0</v>
      </c>
      <c r="R399" s="140">
        <f>Q399*H399</f>
        <v>0</v>
      </c>
      <c r="S399" s="140">
        <v>0</v>
      </c>
      <c r="T399" s="140">
        <f>S399*H399</f>
        <v>0</v>
      </c>
      <c r="U399" s="141" t="s">
        <v>19</v>
      </c>
      <c r="AR399" s="142" t="s">
        <v>318</v>
      </c>
      <c r="AT399" s="142" t="s">
        <v>138</v>
      </c>
      <c r="AU399" s="142" t="s">
        <v>87</v>
      </c>
      <c r="AY399" s="18" t="s">
        <v>135</v>
      </c>
      <c r="BE399" s="143">
        <f>IF(N399="základní",J399,0)</f>
        <v>0</v>
      </c>
      <c r="BF399" s="143">
        <f>IF(N399="snížená",J399,0)</f>
        <v>0</v>
      </c>
      <c r="BG399" s="143">
        <f>IF(N399="zákl. přenesená",J399,0)</f>
        <v>0</v>
      </c>
      <c r="BH399" s="143">
        <f>IF(N399="sníž. přenesená",J399,0)</f>
        <v>0</v>
      </c>
      <c r="BI399" s="143">
        <f>IF(N399="nulová",J399,0)</f>
        <v>0</v>
      </c>
      <c r="BJ399" s="18" t="s">
        <v>87</v>
      </c>
      <c r="BK399" s="143">
        <f>ROUND(I399*H399,2)</f>
        <v>0</v>
      </c>
      <c r="BL399" s="18" t="s">
        <v>318</v>
      </c>
      <c r="BM399" s="142" t="s">
        <v>1148</v>
      </c>
    </row>
    <row r="400" spans="2:65" s="1" customFormat="1" ht="11.25">
      <c r="B400" s="33"/>
      <c r="D400" s="144" t="s">
        <v>145</v>
      </c>
      <c r="F400" s="145" t="s">
        <v>1149</v>
      </c>
      <c r="I400" s="146"/>
      <c r="L400" s="33"/>
      <c r="M400" s="147"/>
      <c r="U400" s="54"/>
      <c r="AT400" s="18" t="s">
        <v>145</v>
      </c>
      <c r="AU400" s="18" t="s">
        <v>87</v>
      </c>
    </row>
    <row r="401" spans="2:65" s="11" customFormat="1" ht="22.9" customHeight="1">
      <c r="B401" s="119"/>
      <c r="D401" s="120" t="s">
        <v>73</v>
      </c>
      <c r="E401" s="129" t="s">
        <v>1150</v>
      </c>
      <c r="F401" s="129" t="s">
        <v>1151</v>
      </c>
      <c r="I401" s="122"/>
      <c r="J401" s="130">
        <f>BK401</f>
        <v>0</v>
      </c>
      <c r="L401" s="119"/>
      <c r="M401" s="124"/>
      <c r="P401" s="125">
        <f>SUM(P402:P436)</f>
        <v>0</v>
      </c>
      <c r="R401" s="125">
        <f>SUM(R402:R436)</f>
        <v>7.7945547599999987</v>
      </c>
      <c r="T401" s="125">
        <f>SUM(T402:T436)</f>
        <v>0</v>
      </c>
      <c r="U401" s="126"/>
      <c r="AR401" s="120" t="s">
        <v>87</v>
      </c>
      <c r="AT401" s="127" t="s">
        <v>73</v>
      </c>
      <c r="AU401" s="127" t="s">
        <v>81</v>
      </c>
      <c r="AY401" s="120" t="s">
        <v>135</v>
      </c>
      <c r="BK401" s="128">
        <f>SUM(BK402:BK436)</f>
        <v>0</v>
      </c>
    </row>
    <row r="402" spans="2:65" s="1" customFormat="1" ht="24.2" customHeight="1">
      <c r="B402" s="33"/>
      <c r="C402" s="131" t="s">
        <v>671</v>
      </c>
      <c r="D402" s="131" t="s">
        <v>138</v>
      </c>
      <c r="E402" s="132" t="s">
        <v>1152</v>
      </c>
      <c r="F402" s="133" t="s">
        <v>1153</v>
      </c>
      <c r="G402" s="134" t="s">
        <v>141</v>
      </c>
      <c r="H402" s="135">
        <v>340</v>
      </c>
      <c r="I402" s="136"/>
      <c r="J402" s="137">
        <f>ROUND(I402*H402,2)</f>
        <v>0</v>
      </c>
      <c r="K402" s="133" t="s">
        <v>142</v>
      </c>
      <c r="L402" s="33"/>
      <c r="M402" s="138" t="s">
        <v>19</v>
      </c>
      <c r="N402" s="139" t="s">
        <v>46</v>
      </c>
      <c r="P402" s="140">
        <f>O402*H402</f>
        <v>0</v>
      </c>
      <c r="Q402" s="140">
        <v>0</v>
      </c>
      <c r="R402" s="140">
        <f>Q402*H402</f>
        <v>0</v>
      </c>
      <c r="S402" s="140">
        <v>0</v>
      </c>
      <c r="T402" s="140">
        <f>S402*H402</f>
        <v>0</v>
      </c>
      <c r="U402" s="141" t="s">
        <v>19</v>
      </c>
      <c r="AR402" s="142" t="s">
        <v>318</v>
      </c>
      <c r="AT402" s="142" t="s">
        <v>138</v>
      </c>
      <c r="AU402" s="142" t="s">
        <v>87</v>
      </c>
      <c r="AY402" s="18" t="s">
        <v>135</v>
      </c>
      <c r="BE402" s="143">
        <f>IF(N402="základní",J402,0)</f>
        <v>0</v>
      </c>
      <c r="BF402" s="143">
        <f>IF(N402="snížená",J402,0)</f>
        <v>0</v>
      </c>
      <c r="BG402" s="143">
        <f>IF(N402="zákl. přenesená",J402,0)</f>
        <v>0</v>
      </c>
      <c r="BH402" s="143">
        <f>IF(N402="sníž. přenesená",J402,0)</f>
        <v>0</v>
      </c>
      <c r="BI402" s="143">
        <f>IF(N402="nulová",J402,0)</f>
        <v>0</v>
      </c>
      <c r="BJ402" s="18" t="s">
        <v>87</v>
      </c>
      <c r="BK402" s="143">
        <f>ROUND(I402*H402,2)</f>
        <v>0</v>
      </c>
      <c r="BL402" s="18" t="s">
        <v>318</v>
      </c>
      <c r="BM402" s="142" t="s">
        <v>1154</v>
      </c>
    </row>
    <row r="403" spans="2:65" s="1" customFormat="1" ht="11.25">
      <c r="B403" s="33"/>
      <c r="D403" s="144" t="s">
        <v>145</v>
      </c>
      <c r="F403" s="145" t="s">
        <v>1155</v>
      </c>
      <c r="I403" s="146"/>
      <c r="L403" s="33"/>
      <c r="M403" s="147"/>
      <c r="U403" s="54"/>
      <c r="AT403" s="18" t="s">
        <v>145</v>
      </c>
      <c r="AU403" s="18" t="s">
        <v>87</v>
      </c>
    </row>
    <row r="404" spans="2:65" s="13" customFormat="1" ht="11.25">
      <c r="B404" s="155"/>
      <c r="D404" s="149" t="s">
        <v>147</v>
      </c>
      <c r="E404" s="156" t="s">
        <v>19</v>
      </c>
      <c r="F404" s="157" t="s">
        <v>1063</v>
      </c>
      <c r="H404" s="158">
        <v>340</v>
      </c>
      <c r="I404" s="159"/>
      <c r="L404" s="155"/>
      <c r="M404" s="160"/>
      <c r="U404" s="161"/>
      <c r="AT404" s="156" t="s">
        <v>147</v>
      </c>
      <c r="AU404" s="156" t="s">
        <v>87</v>
      </c>
      <c r="AV404" s="13" t="s">
        <v>87</v>
      </c>
      <c r="AW404" s="13" t="s">
        <v>35</v>
      </c>
      <c r="AX404" s="13" t="s">
        <v>74</v>
      </c>
      <c r="AY404" s="156" t="s">
        <v>135</v>
      </c>
    </row>
    <row r="405" spans="2:65" s="15" customFormat="1" ht="11.25">
      <c r="B405" s="169"/>
      <c r="D405" s="149" t="s">
        <v>147</v>
      </c>
      <c r="E405" s="170" t="s">
        <v>19</v>
      </c>
      <c r="F405" s="171" t="s">
        <v>162</v>
      </c>
      <c r="H405" s="172">
        <v>340</v>
      </c>
      <c r="I405" s="173"/>
      <c r="L405" s="169"/>
      <c r="M405" s="174"/>
      <c r="U405" s="175"/>
      <c r="AT405" s="170" t="s">
        <v>147</v>
      </c>
      <c r="AU405" s="170" t="s">
        <v>87</v>
      </c>
      <c r="AV405" s="15" t="s">
        <v>143</v>
      </c>
      <c r="AW405" s="15" t="s">
        <v>35</v>
      </c>
      <c r="AX405" s="15" t="s">
        <v>81</v>
      </c>
      <c r="AY405" s="170" t="s">
        <v>135</v>
      </c>
    </row>
    <row r="406" spans="2:65" s="1" customFormat="1" ht="16.5" customHeight="1">
      <c r="B406" s="33"/>
      <c r="C406" s="177" t="s">
        <v>678</v>
      </c>
      <c r="D406" s="177" t="s">
        <v>248</v>
      </c>
      <c r="E406" s="178" t="s">
        <v>1156</v>
      </c>
      <c r="F406" s="179" t="s">
        <v>1157</v>
      </c>
      <c r="G406" s="180" t="s">
        <v>141</v>
      </c>
      <c r="H406" s="181">
        <v>357</v>
      </c>
      <c r="I406" s="182"/>
      <c r="J406" s="183">
        <f>ROUND(I406*H406,2)</f>
        <v>0</v>
      </c>
      <c r="K406" s="179" t="s">
        <v>142</v>
      </c>
      <c r="L406" s="184"/>
      <c r="M406" s="185" t="s">
        <v>19</v>
      </c>
      <c r="N406" s="186" t="s">
        <v>46</v>
      </c>
      <c r="P406" s="140">
        <f>O406*H406</f>
        <v>0</v>
      </c>
      <c r="Q406" s="140">
        <v>1.7999999999999999E-2</v>
      </c>
      <c r="R406" s="140">
        <f>Q406*H406</f>
        <v>6.4259999999999993</v>
      </c>
      <c r="S406" s="140">
        <v>0</v>
      </c>
      <c r="T406" s="140">
        <f>S406*H406</f>
        <v>0</v>
      </c>
      <c r="U406" s="141" t="s">
        <v>19</v>
      </c>
      <c r="AR406" s="142" t="s">
        <v>471</v>
      </c>
      <c r="AT406" s="142" t="s">
        <v>248</v>
      </c>
      <c r="AU406" s="142" t="s">
        <v>87</v>
      </c>
      <c r="AY406" s="18" t="s">
        <v>135</v>
      </c>
      <c r="BE406" s="143">
        <f>IF(N406="základní",J406,0)</f>
        <v>0</v>
      </c>
      <c r="BF406" s="143">
        <f>IF(N406="snížená",J406,0)</f>
        <v>0</v>
      </c>
      <c r="BG406" s="143">
        <f>IF(N406="zákl. přenesená",J406,0)</f>
        <v>0</v>
      </c>
      <c r="BH406" s="143">
        <f>IF(N406="sníž. přenesená",J406,0)</f>
        <v>0</v>
      </c>
      <c r="BI406" s="143">
        <f>IF(N406="nulová",J406,0)</f>
        <v>0</v>
      </c>
      <c r="BJ406" s="18" t="s">
        <v>87</v>
      </c>
      <c r="BK406" s="143">
        <f>ROUND(I406*H406,2)</f>
        <v>0</v>
      </c>
      <c r="BL406" s="18" t="s">
        <v>318</v>
      </c>
      <c r="BM406" s="142" t="s">
        <v>1158</v>
      </c>
    </row>
    <row r="407" spans="2:65" s="13" customFormat="1" ht="11.25">
      <c r="B407" s="155"/>
      <c r="D407" s="149" t="s">
        <v>147</v>
      </c>
      <c r="F407" s="157" t="s">
        <v>1159</v>
      </c>
      <c r="H407" s="158">
        <v>357</v>
      </c>
      <c r="I407" s="159"/>
      <c r="L407" s="155"/>
      <c r="M407" s="160"/>
      <c r="U407" s="161"/>
      <c r="AT407" s="156" t="s">
        <v>147</v>
      </c>
      <c r="AU407" s="156" t="s">
        <v>87</v>
      </c>
      <c r="AV407" s="13" t="s">
        <v>87</v>
      </c>
      <c r="AW407" s="13" t="s">
        <v>4</v>
      </c>
      <c r="AX407" s="13" t="s">
        <v>81</v>
      </c>
      <c r="AY407" s="156" t="s">
        <v>135</v>
      </c>
    </row>
    <row r="408" spans="2:65" s="1" customFormat="1" ht="16.5" customHeight="1">
      <c r="B408" s="33"/>
      <c r="C408" s="131" t="s">
        <v>685</v>
      </c>
      <c r="D408" s="131" t="s">
        <v>138</v>
      </c>
      <c r="E408" s="132" t="s">
        <v>1160</v>
      </c>
      <c r="F408" s="133" t="s">
        <v>1161</v>
      </c>
      <c r="G408" s="134" t="s">
        <v>141</v>
      </c>
      <c r="H408" s="135">
        <v>340</v>
      </c>
      <c r="I408" s="136"/>
      <c r="J408" s="137">
        <f>ROUND(I408*H408,2)</f>
        <v>0</v>
      </c>
      <c r="K408" s="133" t="s">
        <v>142</v>
      </c>
      <c r="L408" s="33"/>
      <c r="M408" s="138" t="s">
        <v>19</v>
      </c>
      <c r="N408" s="139" t="s">
        <v>46</v>
      </c>
      <c r="P408" s="140">
        <f>O408*H408</f>
        <v>0</v>
      </c>
      <c r="Q408" s="140">
        <v>0</v>
      </c>
      <c r="R408" s="140">
        <f>Q408*H408</f>
        <v>0</v>
      </c>
      <c r="S408" s="140">
        <v>0</v>
      </c>
      <c r="T408" s="140">
        <f>S408*H408</f>
        <v>0</v>
      </c>
      <c r="U408" s="141" t="s">
        <v>19</v>
      </c>
      <c r="AR408" s="142" t="s">
        <v>318</v>
      </c>
      <c r="AT408" s="142" t="s">
        <v>138</v>
      </c>
      <c r="AU408" s="142" t="s">
        <v>87</v>
      </c>
      <c r="AY408" s="18" t="s">
        <v>135</v>
      </c>
      <c r="BE408" s="143">
        <f>IF(N408="základní",J408,0)</f>
        <v>0</v>
      </c>
      <c r="BF408" s="143">
        <f>IF(N408="snížená",J408,0)</f>
        <v>0</v>
      </c>
      <c r="BG408" s="143">
        <f>IF(N408="zákl. přenesená",J408,0)</f>
        <v>0</v>
      </c>
      <c r="BH408" s="143">
        <f>IF(N408="sníž. přenesená",J408,0)</f>
        <v>0</v>
      </c>
      <c r="BI408" s="143">
        <f>IF(N408="nulová",J408,0)</f>
        <v>0</v>
      </c>
      <c r="BJ408" s="18" t="s">
        <v>87</v>
      </c>
      <c r="BK408" s="143">
        <f>ROUND(I408*H408,2)</f>
        <v>0</v>
      </c>
      <c r="BL408" s="18" t="s">
        <v>318</v>
      </c>
      <c r="BM408" s="142" t="s">
        <v>1162</v>
      </c>
    </row>
    <row r="409" spans="2:65" s="1" customFormat="1" ht="11.25">
      <c r="B409" s="33"/>
      <c r="D409" s="144" t="s">
        <v>145</v>
      </c>
      <c r="F409" s="145" t="s">
        <v>1163</v>
      </c>
      <c r="I409" s="146"/>
      <c r="L409" s="33"/>
      <c r="M409" s="147"/>
      <c r="U409" s="54"/>
      <c r="AT409" s="18" t="s">
        <v>145</v>
      </c>
      <c r="AU409" s="18" t="s">
        <v>87</v>
      </c>
    </row>
    <row r="410" spans="2:65" s="13" customFormat="1" ht="11.25">
      <c r="B410" s="155"/>
      <c r="D410" s="149" t="s">
        <v>147</v>
      </c>
      <c r="E410" s="156" t="s">
        <v>19</v>
      </c>
      <c r="F410" s="157" t="s">
        <v>1063</v>
      </c>
      <c r="H410" s="158">
        <v>340</v>
      </c>
      <c r="I410" s="159"/>
      <c r="L410" s="155"/>
      <c r="M410" s="160"/>
      <c r="U410" s="161"/>
      <c r="AT410" s="156" t="s">
        <v>147</v>
      </c>
      <c r="AU410" s="156" t="s">
        <v>87</v>
      </c>
      <c r="AV410" s="13" t="s">
        <v>87</v>
      </c>
      <c r="AW410" s="13" t="s">
        <v>35</v>
      </c>
      <c r="AX410" s="13" t="s">
        <v>74</v>
      </c>
      <c r="AY410" s="156" t="s">
        <v>135</v>
      </c>
    </row>
    <row r="411" spans="2:65" s="15" customFormat="1" ht="11.25">
      <c r="B411" s="169"/>
      <c r="D411" s="149" t="s">
        <v>147</v>
      </c>
      <c r="E411" s="170" t="s">
        <v>19</v>
      </c>
      <c r="F411" s="171" t="s">
        <v>162</v>
      </c>
      <c r="H411" s="172">
        <v>340</v>
      </c>
      <c r="I411" s="173"/>
      <c r="L411" s="169"/>
      <c r="M411" s="174"/>
      <c r="U411" s="175"/>
      <c r="AT411" s="170" t="s">
        <v>147</v>
      </c>
      <c r="AU411" s="170" t="s">
        <v>87</v>
      </c>
      <c r="AV411" s="15" t="s">
        <v>143</v>
      </c>
      <c r="AW411" s="15" t="s">
        <v>35</v>
      </c>
      <c r="AX411" s="15" t="s">
        <v>81</v>
      </c>
      <c r="AY411" s="170" t="s">
        <v>135</v>
      </c>
    </row>
    <row r="412" spans="2:65" s="1" customFormat="1" ht="16.5" customHeight="1">
      <c r="B412" s="33"/>
      <c r="C412" s="177" t="s">
        <v>692</v>
      </c>
      <c r="D412" s="177" t="s">
        <v>248</v>
      </c>
      <c r="E412" s="178" t="s">
        <v>1164</v>
      </c>
      <c r="F412" s="179" t="s">
        <v>1165</v>
      </c>
      <c r="G412" s="180" t="s">
        <v>344</v>
      </c>
      <c r="H412" s="181">
        <v>33.659999999999997</v>
      </c>
      <c r="I412" s="182"/>
      <c r="J412" s="183">
        <f>ROUND(I412*H412,2)</f>
        <v>0</v>
      </c>
      <c r="K412" s="179" t="s">
        <v>19</v>
      </c>
      <c r="L412" s="184"/>
      <c r="M412" s="185" t="s">
        <v>19</v>
      </c>
      <c r="N412" s="186" t="s">
        <v>46</v>
      </c>
      <c r="P412" s="140">
        <f>O412*H412</f>
        <v>0</v>
      </c>
      <c r="Q412" s="140">
        <v>2.6249999999999999E-2</v>
      </c>
      <c r="R412" s="140">
        <f>Q412*H412</f>
        <v>0.88357499999999989</v>
      </c>
      <c r="S412" s="140">
        <v>0</v>
      </c>
      <c r="T412" s="140">
        <f>S412*H412</f>
        <v>0</v>
      </c>
      <c r="U412" s="141" t="s">
        <v>19</v>
      </c>
      <c r="AR412" s="142" t="s">
        <v>471</v>
      </c>
      <c r="AT412" s="142" t="s">
        <v>248</v>
      </c>
      <c r="AU412" s="142" t="s">
        <v>87</v>
      </c>
      <c r="AY412" s="18" t="s">
        <v>135</v>
      </c>
      <c r="BE412" s="143">
        <f>IF(N412="základní",J412,0)</f>
        <v>0</v>
      </c>
      <c r="BF412" s="143">
        <f>IF(N412="snížená",J412,0)</f>
        <v>0</v>
      </c>
      <c r="BG412" s="143">
        <f>IF(N412="zákl. přenesená",J412,0)</f>
        <v>0</v>
      </c>
      <c r="BH412" s="143">
        <f>IF(N412="sníž. přenesená",J412,0)</f>
        <v>0</v>
      </c>
      <c r="BI412" s="143">
        <f>IF(N412="nulová",J412,0)</f>
        <v>0</v>
      </c>
      <c r="BJ412" s="18" t="s">
        <v>87</v>
      </c>
      <c r="BK412" s="143">
        <f>ROUND(I412*H412,2)</f>
        <v>0</v>
      </c>
      <c r="BL412" s="18" t="s">
        <v>318</v>
      </c>
      <c r="BM412" s="142" t="s">
        <v>1166</v>
      </c>
    </row>
    <row r="413" spans="2:65" s="12" customFormat="1" ht="11.25">
      <c r="B413" s="148"/>
      <c r="D413" s="149" t="s">
        <v>147</v>
      </c>
      <c r="E413" s="150" t="s">
        <v>19</v>
      </c>
      <c r="F413" s="151" t="s">
        <v>1167</v>
      </c>
      <c r="H413" s="150" t="s">
        <v>19</v>
      </c>
      <c r="I413" s="152"/>
      <c r="L413" s="148"/>
      <c r="M413" s="153"/>
      <c r="U413" s="154"/>
      <c r="AT413" s="150" t="s">
        <v>147</v>
      </c>
      <c r="AU413" s="150" t="s">
        <v>87</v>
      </c>
      <c r="AV413" s="12" t="s">
        <v>81</v>
      </c>
      <c r="AW413" s="12" t="s">
        <v>35</v>
      </c>
      <c r="AX413" s="12" t="s">
        <v>74</v>
      </c>
      <c r="AY413" s="150" t="s">
        <v>135</v>
      </c>
    </row>
    <row r="414" spans="2:65" s="13" customFormat="1" ht="11.25">
      <c r="B414" s="155"/>
      <c r="D414" s="149" t="s">
        <v>147</v>
      </c>
      <c r="E414" s="156" t="s">
        <v>19</v>
      </c>
      <c r="F414" s="157" t="s">
        <v>1168</v>
      </c>
      <c r="H414" s="158">
        <v>30.6</v>
      </c>
      <c r="I414" s="159"/>
      <c r="L414" s="155"/>
      <c r="M414" s="160"/>
      <c r="U414" s="161"/>
      <c r="AT414" s="156" t="s">
        <v>147</v>
      </c>
      <c r="AU414" s="156" t="s">
        <v>87</v>
      </c>
      <c r="AV414" s="13" t="s">
        <v>87</v>
      </c>
      <c r="AW414" s="13" t="s">
        <v>35</v>
      </c>
      <c r="AX414" s="13" t="s">
        <v>74</v>
      </c>
      <c r="AY414" s="156" t="s">
        <v>135</v>
      </c>
    </row>
    <row r="415" spans="2:65" s="15" customFormat="1" ht="11.25">
      <c r="B415" s="169"/>
      <c r="D415" s="149" t="s">
        <v>147</v>
      </c>
      <c r="E415" s="170" t="s">
        <v>19</v>
      </c>
      <c r="F415" s="171" t="s">
        <v>162</v>
      </c>
      <c r="H415" s="172">
        <v>30.6</v>
      </c>
      <c r="I415" s="173"/>
      <c r="L415" s="169"/>
      <c r="M415" s="174"/>
      <c r="U415" s="175"/>
      <c r="AT415" s="170" t="s">
        <v>147</v>
      </c>
      <c r="AU415" s="170" t="s">
        <v>87</v>
      </c>
      <c r="AV415" s="15" t="s">
        <v>143</v>
      </c>
      <c r="AW415" s="15" t="s">
        <v>35</v>
      </c>
      <c r="AX415" s="15" t="s">
        <v>81</v>
      </c>
      <c r="AY415" s="170" t="s">
        <v>135</v>
      </c>
    </row>
    <row r="416" spans="2:65" s="13" customFormat="1" ht="11.25">
      <c r="B416" s="155"/>
      <c r="D416" s="149" t="s">
        <v>147</v>
      </c>
      <c r="F416" s="157" t="s">
        <v>1169</v>
      </c>
      <c r="H416" s="158">
        <v>33.659999999999997</v>
      </c>
      <c r="I416" s="159"/>
      <c r="L416" s="155"/>
      <c r="M416" s="160"/>
      <c r="U416" s="161"/>
      <c r="AT416" s="156" t="s">
        <v>147</v>
      </c>
      <c r="AU416" s="156" t="s">
        <v>87</v>
      </c>
      <c r="AV416" s="13" t="s">
        <v>87</v>
      </c>
      <c r="AW416" s="13" t="s">
        <v>4</v>
      </c>
      <c r="AX416" s="13" t="s">
        <v>81</v>
      </c>
      <c r="AY416" s="156" t="s">
        <v>135</v>
      </c>
    </row>
    <row r="417" spans="2:65" s="1" customFormat="1" ht="24.2" customHeight="1">
      <c r="B417" s="33"/>
      <c r="C417" s="131" t="s">
        <v>698</v>
      </c>
      <c r="D417" s="131" t="s">
        <v>138</v>
      </c>
      <c r="E417" s="132" t="s">
        <v>1170</v>
      </c>
      <c r="F417" s="133" t="s">
        <v>1171</v>
      </c>
      <c r="G417" s="134" t="s">
        <v>204</v>
      </c>
      <c r="H417" s="135">
        <v>92</v>
      </c>
      <c r="I417" s="136"/>
      <c r="J417" s="137">
        <f>ROUND(I417*H417,2)</f>
        <v>0</v>
      </c>
      <c r="K417" s="133" t="s">
        <v>142</v>
      </c>
      <c r="L417" s="33"/>
      <c r="M417" s="138" t="s">
        <v>19</v>
      </c>
      <c r="N417" s="139" t="s">
        <v>46</v>
      </c>
      <c r="P417" s="140">
        <f>O417*H417</f>
        <v>0</v>
      </c>
      <c r="Q417" s="140">
        <v>1.6000000000000001E-4</v>
      </c>
      <c r="R417" s="140">
        <f>Q417*H417</f>
        <v>1.472E-2</v>
      </c>
      <c r="S417" s="140">
        <v>0</v>
      </c>
      <c r="T417" s="140">
        <f>S417*H417</f>
        <v>0</v>
      </c>
      <c r="U417" s="141" t="s">
        <v>19</v>
      </c>
      <c r="AR417" s="142" t="s">
        <v>318</v>
      </c>
      <c r="AT417" s="142" t="s">
        <v>138</v>
      </c>
      <c r="AU417" s="142" t="s">
        <v>87</v>
      </c>
      <c r="AY417" s="18" t="s">
        <v>135</v>
      </c>
      <c r="BE417" s="143">
        <f>IF(N417="základní",J417,0)</f>
        <v>0</v>
      </c>
      <c r="BF417" s="143">
        <f>IF(N417="snížená",J417,0)</f>
        <v>0</v>
      </c>
      <c r="BG417" s="143">
        <f>IF(N417="zákl. přenesená",J417,0)</f>
        <v>0</v>
      </c>
      <c r="BH417" s="143">
        <f>IF(N417="sníž. přenesená",J417,0)</f>
        <v>0</v>
      </c>
      <c r="BI417" s="143">
        <f>IF(N417="nulová",J417,0)</f>
        <v>0</v>
      </c>
      <c r="BJ417" s="18" t="s">
        <v>87</v>
      </c>
      <c r="BK417" s="143">
        <f>ROUND(I417*H417,2)</f>
        <v>0</v>
      </c>
      <c r="BL417" s="18" t="s">
        <v>318</v>
      </c>
      <c r="BM417" s="142" t="s">
        <v>1172</v>
      </c>
    </row>
    <row r="418" spans="2:65" s="1" customFormat="1" ht="11.25">
      <c r="B418" s="33"/>
      <c r="D418" s="144" t="s">
        <v>145</v>
      </c>
      <c r="F418" s="145" t="s">
        <v>1173</v>
      </c>
      <c r="I418" s="146"/>
      <c r="L418" s="33"/>
      <c r="M418" s="147"/>
      <c r="U418" s="54"/>
      <c r="AT418" s="18" t="s">
        <v>145</v>
      </c>
      <c r="AU418" s="18" t="s">
        <v>87</v>
      </c>
    </row>
    <row r="419" spans="2:65" s="1" customFormat="1" ht="24.2" customHeight="1">
      <c r="B419" s="33"/>
      <c r="C419" s="131" t="s">
        <v>706</v>
      </c>
      <c r="D419" s="131" t="s">
        <v>138</v>
      </c>
      <c r="E419" s="132" t="s">
        <v>1174</v>
      </c>
      <c r="F419" s="133" t="s">
        <v>1175</v>
      </c>
      <c r="G419" s="134" t="s">
        <v>141</v>
      </c>
      <c r="H419" s="135">
        <v>44.896000000000001</v>
      </c>
      <c r="I419" s="136"/>
      <c r="J419" s="137">
        <f>ROUND(I419*H419,2)</f>
        <v>0</v>
      </c>
      <c r="K419" s="133" t="s">
        <v>142</v>
      </c>
      <c r="L419" s="33"/>
      <c r="M419" s="138" t="s">
        <v>19</v>
      </c>
      <c r="N419" s="139" t="s">
        <v>46</v>
      </c>
      <c r="P419" s="140">
        <f>O419*H419</f>
        <v>0</v>
      </c>
      <c r="Q419" s="140">
        <v>6.0600000000000003E-3</v>
      </c>
      <c r="R419" s="140">
        <f>Q419*H419</f>
        <v>0.27206975999999999</v>
      </c>
      <c r="S419" s="140">
        <v>0</v>
      </c>
      <c r="T419" s="140">
        <f>S419*H419</f>
        <v>0</v>
      </c>
      <c r="U419" s="141" t="s">
        <v>19</v>
      </c>
      <c r="AR419" s="142" t="s">
        <v>318</v>
      </c>
      <c r="AT419" s="142" t="s">
        <v>138</v>
      </c>
      <c r="AU419" s="142" t="s">
        <v>87</v>
      </c>
      <c r="AY419" s="18" t="s">
        <v>135</v>
      </c>
      <c r="BE419" s="143">
        <f>IF(N419="základní",J419,0)</f>
        <v>0</v>
      </c>
      <c r="BF419" s="143">
        <f>IF(N419="snížená",J419,0)</f>
        <v>0</v>
      </c>
      <c r="BG419" s="143">
        <f>IF(N419="zákl. přenesená",J419,0)</f>
        <v>0</v>
      </c>
      <c r="BH419" s="143">
        <f>IF(N419="sníž. přenesená",J419,0)</f>
        <v>0</v>
      </c>
      <c r="BI419" s="143">
        <f>IF(N419="nulová",J419,0)</f>
        <v>0</v>
      </c>
      <c r="BJ419" s="18" t="s">
        <v>87</v>
      </c>
      <c r="BK419" s="143">
        <f>ROUND(I419*H419,2)</f>
        <v>0</v>
      </c>
      <c r="BL419" s="18" t="s">
        <v>318</v>
      </c>
      <c r="BM419" s="142" t="s">
        <v>1176</v>
      </c>
    </row>
    <row r="420" spans="2:65" s="1" customFormat="1" ht="11.25">
      <c r="B420" s="33"/>
      <c r="D420" s="144" t="s">
        <v>145</v>
      </c>
      <c r="F420" s="145" t="s">
        <v>1177</v>
      </c>
      <c r="I420" s="146"/>
      <c r="L420" s="33"/>
      <c r="M420" s="147"/>
      <c r="U420" s="54"/>
      <c r="AT420" s="18" t="s">
        <v>145</v>
      </c>
      <c r="AU420" s="18" t="s">
        <v>87</v>
      </c>
    </row>
    <row r="421" spans="2:65" s="13" customFormat="1" ht="11.25">
      <c r="B421" s="155"/>
      <c r="D421" s="149" t="s">
        <v>147</v>
      </c>
      <c r="E421" s="156" t="s">
        <v>19</v>
      </c>
      <c r="F421" s="157" t="s">
        <v>1040</v>
      </c>
      <c r="H421" s="158">
        <v>26.655999999999999</v>
      </c>
      <c r="I421" s="159"/>
      <c r="L421" s="155"/>
      <c r="M421" s="160"/>
      <c r="U421" s="161"/>
      <c r="AT421" s="156" t="s">
        <v>147</v>
      </c>
      <c r="AU421" s="156" t="s">
        <v>87</v>
      </c>
      <c r="AV421" s="13" t="s">
        <v>87</v>
      </c>
      <c r="AW421" s="13" t="s">
        <v>35</v>
      </c>
      <c r="AX421" s="13" t="s">
        <v>74</v>
      </c>
      <c r="AY421" s="156" t="s">
        <v>135</v>
      </c>
    </row>
    <row r="422" spans="2:65" s="13" customFormat="1" ht="11.25">
      <c r="B422" s="155"/>
      <c r="D422" s="149" t="s">
        <v>147</v>
      </c>
      <c r="E422" s="156" t="s">
        <v>19</v>
      </c>
      <c r="F422" s="157" t="s">
        <v>1178</v>
      </c>
      <c r="H422" s="158">
        <v>18.239999999999998</v>
      </c>
      <c r="I422" s="159"/>
      <c r="L422" s="155"/>
      <c r="M422" s="160"/>
      <c r="U422" s="161"/>
      <c r="AT422" s="156" t="s">
        <v>147</v>
      </c>
      <c r="AU422" s="156" t="s">
        <v>87</v>
      </c>
      <c r="AV422" s="13" t="s">
        <v>87</v>
      </c>
      <c r="AW422" s="13" t="s">
        <v>35</v>
      </c>
      <c r="AX422" s="13" t="s">
        <v>74</v>
      </c>
      <c r="AY422" s="156" t="s">
        <v>135</v>
      </c>
    </row>
    <row r="423" spans="2:65" s="15" customFormat="1" ht="11.25">
      <c r="B423" s="169"/>
      <c r="D423" s="149" t="s">
        <v>147</v>
      </c>
      <c r="E423" s="170" t="s">
        <v>19</v>
      </c>
      <c r="F423" s="171" t="s">
        <v>162</v>
      </c>
      <c r="H423" s="172">
        <v>44.896000000000001</v>
      </c>
      <c r="I423" s="173"/>
      <c r="L423" s="169"/>
      <c r="M423" s="174"/>
      <c r="U423" s="175"/>
      <c r="AT423" s="170" t="s">
        <v>147</v>
      </c>
      <c r="AU423" s="170" t="s">
        <v>87</v>
      </c>
      <c r="AV423" s="15" t="s">
        <v>143</v>
      </c>
      <c r="AW423" s="15" t="s">
        <v>35</v>
      </c>
      <c r="AX423" s="15" t="s">
        <v>81</v>
      </c>
      <c r="AY423" s="170" t="s">
        <v>135</v>
      </c>
    </row>
    <row r="424" spans="2:65" s="1" customFormat="1" ht="16.5" customHeight="1">
      <c r="B424" s="33"/>
      <c r="C424" s="177" t="s">
        <v>714</v>
      </c>
      <c r="D424" s="177" t="s">
        <v>248</v>
      </c>
      <c r="E424" s="178" t="s">
        <v>342</v>
      </c>
      <c r="F424" s="179" t="s">
        <v>343</v>
      </c>
      <c r="G424" s="180" t="s">
        <v>344</v>
      </c>
      <c r="H424" s="181">
        <v>6.4210000000000003</v>
      </c>
      <c r="I424" s="182"/>
      <c r="J424" s="183">
        <f>ROUND(I424*H424,2)</f>
        <v>0</v>
      </c>
      <c r="K424" s="179" t="s">
        <v>142</v>
      </c>
      <c r="L424" s="184"/>
      <c r="M424" s="185" t="s">
        <v>19</v>
      </c>
      <c r="N424" s="186" t="s">
        <v>46</v>
      </c>
      <c r="P424" s="140">
        <f>O424*H424</f>
        <v>0</v>
      </c>
      <c r="Q424" s="140">
        <v>0.03</v>
      </c>
      <c r="R424" s="140">
        <f>Q424*H424</f>
        <v>0.19263</v>
      </c>
      <c r="S424" s="140">
        <v>0</v>
      </c>
      <c r="T424" s="140">
        <f>S424*H424</f>
        <v>0</v>
      </c>
      <c r="U424" s="141" t="s">
        <v>19</v>
      </c>
      <c r="AR424" s="142" t="s">
        <v>471</v>
      </c>
      <c r="AT424" s="142" t="s">
        <v>248</v>
      </c>
      <c r="AU424" s="142" t="s">
        <v>87</v>
      </c>
      <c r="AY424" s="18" t="s">
        <v>135</v>
      </c>
      <c r="BE424" s="143">
        <f>IF(N424="základní",J424,0)</f>
        <v>0</v>
      </c>
      <c r="BF424" s="143">
        <f>IF(N424="snížená",J424,0)</f>
        <v>0</v>
      </c>
      <c r="BG424" s="143">
        <f>IF(N424="zákl. přenesená",J424,0)</f>
        <v>0</v>
      </c>
      <c r="BH424" s="143">
        <f>IF(N424="sníž. přenesená",J424,0)</f>
        <v>0</v>
      </c>
      <c r="BI424" s="143">
        <f>IF(N424="nulová",J424,0)</f>
        <v>0</v>
      </c>
      <c r="BJ424" s="18" t="s">
        <v>87</v>
      </c>
      <c r="BK424" s="143">
        <f>ROUND(I424*H424,2)</f>
        <v>0</v>
      </c>
      <c r="BL424" s="18" t="s">
        <v>318</v>
      </c>
      <c r="BM424" s="142" t="s">
        <v>1179</v>
      </c>
    </row>
    <row r="425" spans="2:65" s="13" customFormat="1" ht="11.25">
      <c r="B425" s="155"/>
      <c r="D425" s="149" t="s">
        <v>147</v>
      </c>
      <c r="E425" s="156" t="s">
        <v>19</v>
      </c>
      <c r="F425" s="157" t="s">
        <v>1180</v>
      </c>
      <c r="H425" s="158">
        <v>2.2450000000000001</v>
      </c>
      <c r="I425" s="159"/>
      <c r="L425" s="155"/>
      <c r="M425" s="160"/>
      <c r="U425" s="161"/>
      <c r="AT425" s="156" t="s">
        <v>147</v>
      </c>
      <c r="AU425" s="156" t="s">
        <v>87</v>
      </c>
      <c r="AV425" s="13" t="s">
        <v>87</v>
      </c>
      <c r="AW425" s="13" t="s">
        <v>35</v>
      </c>
      <c r="AX425" s="13" t="s">
        <v>74</v>
      </c>
      <c r="AY425" s="156" t="s">
        <v>135</v>
      </c>
    </row>
    <row r="426" spans="2:65" s="13" customFormat="1" ht="11.25">
      <c r="B426" s="155"/>
      <c r="D426" s="149" t="s">
        <v>147</v>
      </c>
      <c r="E426" s="156" t="s">
        <v>19</v>
      </c>
      <c r="F426" s="157" t="s">
        <v>1181</v>
      </c>
      <c r="H426" s="158">
        <v>3.5920000000000001</v>
      </c>
      <c r="I426" s="159"/>
      <c r="L426" s="155"/>
      <c r="M426" s="160"/>
      <c r="U426" s="161"/>
      <c r="AT426" s="156" t="s">
        <v>147</v>
      </c>
      <c r="AU426" s="156" t="s">
        <v>87</v>
      </c>
      <c r="AV426" s="13" t="s">
        <v>87</v>
      </c>
      <c r="AW426" s="13" t="s">
        <v>35</v>
      </c>
      <c r="AX426" s="13" t="s">
        <v>74</v>
      </c>
      <c r="AY426" s="156" t="s">
        <v>135</v>
      </c>
    </row>
    <row r="427" spans="2:65" s="15" customFormat="1" ht="11.25">
      <c r="B427" s="169"/>
      <c r="D427" s="149" t="s">
        <v>147</v>
      </c>
      <c r="E427" s="170" t="s">
        <v>19</v>
      </c>
      <c r="F427" s="171" t="s">
        <v>162</v>
      </c>
      <c r="H427" s="172">
        <v>5.8369999999999997</v>
      </c>
      <c r="I427" s="173"/>
      <c r="L427" s="169"/>
      <c r="M427" s="174"/>
      <c r="U427" s="175"/>
      <c r="AT427" s="170" t="s">
        <v>147</v>
      </c>
      <c r="AU427" s="170" t="s">
        <v>87</v>
      </c>
      <c r="AV427" s="15" t="s">
        <v>143</v>
      </c>
      <c r="AW427" s="15" t="s">
        <v>35</v>
      </c>
      <c r="AX427" s="15" t="s">
        <v>81</v>
      </c>
      <c r="AY427" s="170" t="s">
        <v>135</v>
      </c>
    </row>
    <row r="428" spans="2:65" s="13" customFormat="1" ht="11.25">
      <c r="B428" s="155"/>
      <c r="D428" s="149" t="s">
        <v>147</v>
      </c>
      <c r="F428" s="157" t="s">
        <v>1182</v>
      </c>
      <c r="H428" s="158">
        <v>6.4210000000000003</v>
      </c>
      <c r="I428" s="159"/>
      <c r="L428" s="155"/>
      <c r="M428" s="160"/>
      <c r="U428" s="161"/>
      <c r="AT428" s="156" t="s">
        <v>147</v>
      </c>
      <c r="AU428" s="156" t="s">
        <v>87</v>
      </c>
      <c r="AV428" s="13" t="s">
        <v>87</v>
      </c>
      <c r="AW428" s="13" t="s">
        <v>4</v>
      </c>
      <c r="AX428" s="13" t="s">
        <v>81</v>
      </c>
      <c r="AY428" s="156" t="s">
        <v>135</v>
      </c>
    </row>
    <row r="429" spans="2:65" s="1" customFormat="1" ht="24.2" customHeight="1">
      <c r="B429" s="33"/>
      <c r="C429" s="131" t="s">
        <v>719</v>
      </c>
      <c r="D429" s="131" t="s">
        <v>138</v>
      </c>
      <c r="E429" s="132" t="s">
        <v>1183</v>
      </c>
      <c r="F429" s="133" t="s">
        <v>1184</v>
      </c>
      <c r="G429" s="134" t="s">
        <v>445</v>
      </c>
      <c r="H429" s="135">
        <v>4</v>
      </c>
      <c r="I429" s="136"/>
      <c r="J429" s="137">
        <f>ROUND(I429*H429,2)</f>
        <v>0</v>
      </c>
      <c r="K429" s="133" t="s">
        <v>142</v>
      </c>
      <c r="L429" s="33"/>
      <c r="M429" s="138" t="s">
        <v>19</v>
      </c>
      <c r="N429" s="139" t="s">
        <v>46</v>
      </c>
      <c r="P429" s="140">
        <f>O429*H429</f>
        <v>0</v>
      </c>
      <c r="Q429" s="140">
        <v>0</v>
      </c>
      <c r="R429" s="140">
        <f>Q429*H429</f>
        <v>0</v>
      </c>
      <c r="S429" s="140">
        <v>0</v>
      </c>
      <c r="T429" s="140">
        <f>S429*H429</f>
        <v>0</v>
      </c>
      <c r="U429" s="141" t="s">
        <v>19</v>
      </c>
      <c r="AR429" s="142" t="s">
        <v>318</v>
      </c>
      <c r="AT429" s="142" t="s">
        <v>138</v>
      </c>
      <c r="AU429" s="142" t="s">
        <v>87</v>
      </c>
      <c r="AY429" s="18" t="s">
        <v>135</v>
      </c>
      <c r="BE429" s="143">
        <f>IF(N429="základní",J429,0)</f>
        <v>0</v>
      </c>
      <c r="BF429" s="143">
        <f>IF(N429="snížená",J429,0)</f>
        <v>0</v>
      </c>
      <c r="BG429" s="143">
        <f>IF(N429="zákl. přenesená",J429,0)</f>
        <v>0</v>
      </c>
      <c r="BH429" s="143">
        <f>IF(N429="sníž. přenesená",J429,0)</f>
        <v>0</v>
      </c>
      <c r="BI429" s="143">
        <f>IF(N429="nulová",J429,0)</f>
        <v>0</v>
      </c>
      <c r="BJ429" s="18" t="s">
        <v>87</v>
      </c>
      <c r="BK429" s="143">
        <f>ROUND(I429*H429,2)</f>
        <v>0</v>
      </c>
      <c r="BL429" s="18" t="s">
        <v>318</v>
      </c>
      <c r="BM429" s="142" t="s">
        <v>1185</v>
      </c>
    </row>
    <row r="430" spans="2:65" s="1" customFormat="1" ht="11.25">
      <c r="B430" s="33"/>
      <c r="D430" s="144" t="s">
        <v>145</v>
      </c>
      <c r="F430" s="145" t="s">
        <v>1186</v>
      </c>
      <c r="I430" s="146"/>
      <c r="L430" s="33"/>
      <c r="M430" s="147"/>
      <c r="U430" s="54"/>
      <c r="AT430" s="18" t="s">
        <v>145</v>
      </c>
      <c r="AU430" s="18" t="s">
        <v>87</v>
      </c>
    </row>
    <row r="431" spans="2:65" s="12" customFormat="1" ht="11.25">
      <c r="B431" s="148"/>
      <c r="D431" s="149" t="s">
        <v>147</v>
      </c>
      <c r="E431" s="150" t="s">
        <v>19</v>
      </c>
      <c r="F431" s="151" t="s">
        <v>448</v>
      </c>
      <c r="H431" s="150" t="s">
        <v>19</v>
      </c>
      <c r="I431" s="152"/>
      <c r="L431" s="148"/>
      <c r="M431" s="153"/>
      <c r="U431" s="154"/>
      <c r="AT431" s="150" t="s">
        <v>147</v>
      </c>
      <c r="AU431" s="150" t="s">
        <v>87</v>
      </c>
      <c r="AV431" s="12" t="s">
        <v>81</v>
      </c>
      <c r="AW431" s="12" t="s">
        <v>35</v>
      </c>
      <c r="AX431" s="12" t="s">
        <v>74</v>
      </c>
      <c r="AY431" s="150" t="s">
        <v>135</v>
      </c>
    </row>
    <row r="432" spans="2:65" s="13" customFormat="1" ht="11.25">
      <c r="B432" s="155"/>
      <c r="D432" s="149" t="s">
        <v>147</v>
      </c>
      <c r="E432" s="156" t="s">
        <v>19</v>
      </c>
      <c r="F432" s="157" t="s">
        <v>1133</v>
      </c>
      <c r="H432" s="158">
        <v>4</v>
      </c>
      <c r="I432" s="159"/>
      <c r="L432" s="155"/>
      <c r="M432" s="160"/>
      <c r="U432" s="161"/>
      <c r="AT432" s="156" t="s">
        <v>147</v>
      </c>
      <c r="AU432" s="156" t="s">
        <v>87</v>
      </c>
      <c r="AV432" s="13" t="s">
        <v>87</v>
      </c>
      <c r="AW432" s="13" t="s">
        <v>35</v>
      </c>
      <c r="AX432" s="13" t="s">
        <v>74</v>
      </c>
      <c r="AY432" s="156" t="s">
        <v>135</v>
      </c>
    </row>
    <row r="433" spans="2:65" s="15" customFormat="1" ht="11.25">
      <c r="B433" s="169"/>
      <c r="D433" s="149" t="s">
        <v>147</v>
      </c>
      <c r="E433" s="170" t="s">
        <v>19</v>
      </c>
      <c r="F433" s="171" t="s">
        <v>162</v>
      </c>
      <c r="H433" s="172">
        <v>4</v>
      </c>
      <c r="I433" s="173"/>
      <c r="L433" s="169"/>
      <c r="M433" s="174"/>
      <c r="U433" s="175"/>
      <c r="AT433" s="170" t="s">
        <v>147</v>
      </c>
      <c r="AU433" s="170" t="s">
        <v>87</v>
      </c>
      <c r="AV433" s="15" t="s">
        <v>143</v>
      </c>
      <c r="AW433" s="15" t="s">
        <v>35</v>
      </c>
      <c r="AX433" s="15" t="s">
        <v>81</v>
      </c>
      <c r="AY433" s="170" t="s">
        <v>135</v>
      </c>
    </row>
    <row r="434" spans="2:65" s="1" customFormat="1" ht="16.5" customHeight="1">
      <c r="B434" s="33"/>
      <c r="C434" s="177" t="s">
        <v>727</v>
      </c>
      <c r="D434" s="177" t="s">
        <v>248</v>
      </c>
      <c r="E434" s="178" t="s">
        <v>1187</v>
      </c>
      <c r="F434" s="179" t="s">
        <v>1188</v>
      </c>
      <c r="G434" s="180" t="s">
        <v>445</v>
      </c>
      <c r="H434" s="181">
        <v>4</v>
      </c>
      <c r="I434" s="182"/>
      <c r="J434" s="183">
        <f>ROUND(I434*H434,2)</f>
        <v>0</v>
      </c>
      <c r="K434" s="179" t="s">
        <v>142</v>
      </c>
      <c r="L434" s="184"/>
      <c r="M434" s="185" t="s">
        <v>19</v>
      </c>
      <c r="N434" s="186" t="s">
        <v>46</v>
      </c>
      <c r="P434" s="140">
        <f>O434*H434</f>
        <v>0</v>
      </c>
      <c r="Q434" s="140">
        <v>1.39E-3</v>
      </c>
      <c r="R434" s="140">
        <f>Q434*H434</f>
        <v>5.5599999999999998E-3</v>
      </c>
      <c r="S434" s="140">
        <v>0</v>
      </c>
      <c r="T434" s="140">
        <f>S434*H434</f>
        <v>0</v>
      </c>
      <c r="U434" s="141" t="s">
        <v>19</v>
      </c>
      <c r="AR434" s="142" t="s">
        <v>471</v>
      </c>
      <c r="AT434" s="142" t="s">
        <v>248</v>
      </c>
      <c r="AU434" s="142" t="s">
        <v>87</v>
      </c>
      <c r="AY434" s="18" t="s">
        <v>135</v>
      </c>
      <c r="BE434" s="143">
        <f>IF(N434="základní",J434,0)</f>
        <v>0</v>
      </c>
      <c r="BF434" s="143">
        <f>IF(N434="snížená",J434,0)</f>
        <v>0</v>
      </c>
      <c r="BG434" s="143">
        <f>IF(N434="zákl. přenesená",J434,0)</f>
        <v>0</v>
      </c>
      <c r="BH434" s="143">
        <f>IF(N434="sníž. přenesená",J434,0)</f>
        <v>0</v>
      </c>
      <c r="BI434" s="143">
        <f>IF(N434="nulová",J434,0)</f>
        <v>0</v>
      </c>
      <c r="BJ434" s="18" t="s">
        <v>87</v>
      </c>
      <c r="BK434" s="143">
        <f>ROUND(I434*H434,2)</f>
        <v>0</v>
      </c>
      <c r="BL434" s="18" t="s">
        <v>318</v>
      </c>
      <c r="BM434" s="142" t="s">
        <v>1189</v>
      </c>
    </row>
    <row r="435" spans="2:65" s="1" customFormat="1" ht="24.2" customHeight="1">
      <c r="B435" s="33"/>
      <c r="C435" s="131" t="s">
        <v>733</v>
      </c>
      <c r="D435" s="131" t="s">
        <v>138</v>
      </c>
      <c r="E435" s="132" t="s">
        <v>1190</v>
      </c>
      <c r="F435" s="133" t="s">
        <v>1191</v>
      </c>
      <c r="G435" s="134" t="s">
        <v>701</v>
      </c>
      <c r="H435" s="187"/>
      <c r="I435" s="136"/>
      <c r="J435" s="137">
        <f>ROUND(I435*H435,2)</f>
        <v>0</v>
      </c>
      <c r="K435" s="133" t="s">
        <v>142</v>
      </c>
      <c r="L435" s="33"/>
      <c r="M435" s="138" t="s">
        <v>19</v>
      </c>
      <c r="N435" s="139" t="s">
        <v>46</v>
      </c>
      <c r="P435" s="140">
        <f>O435*H435</f>
        <v>0</v>
      </c>
      <c r="Q435" s="140">
        <v>0</v>
      </c>
      <c r="R435" s="140">
        <f>Q435*H435</f>
        <v>0</v>
      </c>
      <c r="S435" s="140">
        <v>0</v>
      </c>
      <c r="T435" s="140">
        <f>S435*H435</f>
        <v>0</v>
      </c>
      <c r="U435" s="141" t="s">
        <v>19</v>
      </c>
      <c r="AR435" s="142" t="s">
        <v>318</v>
      </c>
      <c r="AT435" s="142" t="s">
        <v>138</v>
      </c>
      <c r="AU435" s="142" t="s">
        <v>87</v>
      </c>
      <c r="AY435" s="18" t="s">
        <v>135</v>
      </c>
      <c r="BE435" s="143">
        <f>IF(N435="základní",J435,0)</f>
        <v>0</v>
      </c>
      <c r="BF435" s="143">
        <f>IF(N435="snížená",J435,0)</f>
        <v>0</v>
      </c>
      <c r="BG435" s="143">
        <f>IF(N435="zákl. přenesená",J435,0)</f>
        <v>0</v>
      </c>
      <c r="BH435" s="143">
        <f>IF(N435="sníž. přenesená",J435,0)</f>
        <v>0</v>
      </c>
      <c r="BI435" s="143">
        <f>IF(N435="nulová",J435,0)</f>
        <v>0</v>
      </c>
      <c r="BJ435" s="18" t="s">
        <v>87</v>
      </c>
      <c r="BK435" s="143">
        <f>ROUND(I435*H435,2)</f>
        <v>0</v>
      </c>
      <c r="BL435" s="18" t="s">
        <v>318</v>
      </c>
      <c r="BM435" s="142" t="s">
        <v>1192</v>
      </c>
    </row>
    <row r="436" spans="2:65" s="1" customFormat="1" ht="11.25">
      <c r="B436" s="33"/>
      <c r="D436" s="144" t="s">
        <v>145</v>
      </c>
      <c r="F436" s="145" t="s">
        <v>1193</v>
      </c>
      <c r="I436" s="146"/>
      <c r="L436" s="33"/>
      <c r="M436" s="147"/>
      <c r="U436" s="54"/>
      <c r="AT436" s="18" t="s">
        <v>145</v>
      </c>
      <c r="AU436" s="18" t="s">
        <v>87</v>
      </c>
    </row>
    <row r="437" spans="2:65" s="11" customFormat="1" ht="22.9" customHeight="1">
      <c r="B437" s="119"/>
      <c r="D437" s="120" t="s">
        <v>73</v>
      </c>
      <c r="E437" s="129" t="s">
        <v>1194</v>
      </c>
      <c r="F437" s="129" t="s">
        <v>1195</v>
      </c>
      <c r="I437" s="122"/>
      <c r="J437" s="130">
        <f>BK437</f>
        <v>0</v>
      </c>
      <c r="L437" s="119"/>
      <c r="M437" s="124"/>
      <c r="P437" s="125">
        <f>SUM(P438:P451)</f>
        <v>0</v>
      </c>
      <c r="R437" s="125">
        <f>SUM(R438:R451)</f>
        <v>1.0919999999999999E-2</v>
      </c>
      <c r="T437" s="125">
        <f>SUM(T438:T451)</f>
        <v>0</v>
      </c>
      <c r="U437" s="126"/>
      <c r="AR437" s="120" t="s">
        <v>87</v>
      </c>
      <c r="AT437" s="127" t="s">
        <v>73</v>
      </c>
      <c r="AU437" s="127" t="s">
        <v>81</v>
      </c>
      <c r="AY437" s="120" t="s">
        <v>135</v>
      </c>
      <c r="BK437" s="128">
        <f>SUM(BK438:BK451)</f>
        <v>0</v>
      </c>
    </row>
    <row r="438" spans="2:65" s="1" customFormat="1" ht="16.5" customHeight="1">
      <c r="B438" s="33"/>
      <c r="C438" s="131" t="s">
        <v>739</v>
      </c>
      <c r="D438" s="131" t="s">
        <v>138</v>
      </c>
      <c r="E438" s="132" t="s">
        <v>1196</v>
      </c>
      <c r="F438" s="133" t="s">
        <v>1197</v>
      </c>
      <c r="G438" s="134" t="s">
        <v>445</v>
      </c>
      <c r="H438" s="135">
        <v>2</v>
      </c>
      <c r="I438" s="136"/>
      <c r="J438" s="137">
        <f>ROUND(I438*H438,2)</f>
        <v>0</v>
      </c>
      <c r="K438" s="133" t="s">
        <v>142</v>
      </c>
      <c r="L438" s="33"/>
      <c r="M438" s="138" t="s">
        <v>19</v>
      </c>
      <c r="N438" s="139" t="s">
        <v>46</v>
      </c>
      <c r="P438" s="140">
        <f>O438*H438</f>
        <v>0</v>
      </c>
      <c r="Q438" s="140">
        <v>2.1199999999999999E-3</v>
      </c>
      <c r="R438" s="140">
        <f>Q438*H438</f>
        <v>4.2399999999999998E-3</v>
      </c>
      <c r="S438" s="140">
        <v>0</v>
      </c>
      <c r="T438" s="140">
        <f>S438*H438</f>
        <v>0</v>
      </c>
      <c r="U438" s="141" t="s">
        <v>19</v>
      </c>
      <c r="AR438" s="142" t="s">
        <v>318</v>
      </c>
      <c r="AT438" s="142" t="s">
        <v>138</v>
      </c>
      <c r="AU438" s="142" t="s">
        <v>87</v>
      </c>
      <c r="AY438" s="18" t="s">
        <v>135</v>
      </c>
      <c r="BE438" s="143">
        <f>IF(N438="základní",J438,0)</f>
        <v>0</v>
      </c>
      <c r="BF438" s="143">
        <f>IF(N438="snížená",J438,0)</f>
        <v>0</v>
      </c>
      <c r="BG438" s="143">
        <f>IF(N438="zákl. přenesená",J438,0)</f>
        <v>0</v>
      </c>
      <c r="BH438" s="143">
        <f>IF(N438="sníž. přenesená",J438,0)</f>
        <v>0</v>
      </c>
      <c r="BI438" s="143">
        <f>IF(N438="nulová",J438,0)</f>
        <v>0</v>
      </c>
      <c r="BJ438" s="18" t="s">
        <v>87</v>
      </c>
      <c r="BK438" s="143">
        <f>ROUND(I438*H438,2)</f>
        <v>0</v>
      </c>
      <c r="BL438" s="18" t="s">
        <v>318</v>
      </c>
      <c r="BM438" s="142" t="s">
        <v>1198</v>
      </c>
    </row>
    <row r="439" spans="2:65" s="1" customFormat="1" ht="11.25">
      <c r="B439" s="33"/>
      <c r="D439" s="144" t="s">
        <v>145</v>
      </c>
      <c r="F439" s="145" t="s">
        <v>1199</v>
      </c>
      <c r="I439" s="146"/>
      <c r="L439" s="33"/>
      <c r="M439" s="147"/>
      <c r="U439" s="54"/>
      <c r="AT439" s="18" t="s">
        <v>145</v>
      </c>
      <c r="AU439" s="18" t="s">
        <v>87</v>
      </c>
    </row>
    <row r="440" spans="2:65" s="1" customFormat="1" ht="19.5">
      <c r="B440" s="33"/>
      <c r="D440" s="149" t="s">
        <v>229</v>
      </c>
      <c r="F440" s="176" t="s">
        <v>1200</v>
      </c>
      <c r="I440" s="146"/>
      <c r="L440" s="33"/>
      <c r="M440" s="147"/>
      <c r="U440" s="54"/>
      <c r="AT440" s="18" t="s">
        <v>229</v>
      </c>
      <c r="AU440" s="18" t="s">
        <v>87</v>
      </c>
    </row>
    <row r="441" spans="2:65" s="12" customFormat="1" ht="11.25">
      <c r="B441" s="148"/>
      <c r="D441" s="149" t="s">
        <v>147</v>
      </c>
      <c r="E441" s="150" t="s">
        <v>19</v>
      </c>
      <c r="F441" s="151" t="s">
        <v>448</v>
      </c>
      <c r="H441" s="150" t="s">
        <v>19</v>
      </c>
      <c r="I441" s="152"/>
      <c r="L441" s="148"/>
      <c r="M441" s="153"/>
      <c r="U441" s="154"/>
      <c r="AT441" s="150" t="s">
        <v>147</v>
      </c>
      <c r="AU441" s="150" t="s">
        <v>87</v>
      </c>
      <c r="AV441" s="12" t="s">
        <v>81</v>
      </c>
      <c r="AW441" s="12" t="s">
        <v>35</v>
      </c>
      <c r="AX441" s="12" t="s">
        <v>74</v>
      </c>
      <c r="AY441" s="150" t="s">
        <v>135</v>
      </c>
    </row>
    <row r="442" spans="2:65" s="13" customFormat="1" ht="11.25">
      <c r="B442" s="155"/>
      <c r="D442" s="149" t="s">
        <v>147</v>
      </c>
      <c r="E442" s="156" t="s">
        <v>19</v>
      </c>
      <c r="F442" s="157" t="s">
        <v>1138</v>
      </c>
      <c r="H442" s="158">
        <v>2</v>
      </c>
      <c r="I442" s="159"/>
      <c r="L442" s="155"/>
      <c r="M442" s="160"/>
      <c r="U442" s="161"/>
      <c r="AT442" s="156" t="s">
        <v>147</v>
      </c>
      <c r="AU442" s="156" t="s">
        <v>87</v>
      </c>
      <c r="AV442" s="13" t="s">
        <v>87</v>
      </c>
      <c r="AW442" s="13" t="s">
        <v>35</v>
      </c>
      <c r="AX442" s="13" t="s">
        <v>74</v>
      </c>
      <c r="AY442" s="156" t="s">
        <v>135</v>
      </c>
    </row>
    <row r="443" spans="2:65" s="15" customFormat="1" ht="11.25">
      <c r="B443" s="169"/>
      <c r="D443" s="149" t="s">
        <v>147</v>
      </c>
      <c r="E443" s="170" t="s">
        <v>19</v>
      </c>
      <c r="F443" s="171" t="s">
        <v>162</v>
      </c>
      <c r="H443" s="172">
        <v>2</v>
      </c>
      <c r="I443" s="173"/>
      <c r="L443" s="169"/>
      <c r="M443" s="174"/>
      <c r="U443" s="175"/>
      <c r="AT443" s="170" t="s">
        <v>147</v>
      </c>
      <c r="AU443" s="170" t="s">
        <v>87</v>
      </c>
      <c r="AV443" s="15" t="s">
        <v>143</v>
      </c>
      <c r="AW443" s="15" t="s">
        <v>35</v>
      </c>
      <c r="AX443" s="15" t="s">
        <v>81</v>
      </c>
      <c r="AY443" s="170" t="s">
        <v>135</v>
      </c>
    </row>
    <row r="444" spans="2:65" s="1" customFormat="1" ht="16.5" customHeight="1">
      <c r="B444" s="33"/>
      <c r="C444" s="131" t="s">
        <v>744</v>
      </c>
      <c r="D444" s="131" t="s">
        <v>138</v>
      </c>
      <c r="E444" s="132" t="s">
        <v>1201</v>
      </c>
      <c r="F444" s="133" t="s">
        <v>1202</v>
      </c>
      <c r="G444" s="134" t="s">
        <v>445</v>
      </c>
      <c r="H444" s="135">
        <v>4</v>
      </c>
      <c r="I444" s="136"/>
      <c r="J444" s="137">
        <f>ROUND(I444*H444,2)</f>
        <v>0</v>
      </c>
      <c r="K444" s="133" t="s">
        <v>142</v>
      </c>
      <c r="L444" s="33"/>
      <c r="M444" s="138" t="s">
        <v>19</v>
      </c>
      <c r="N444" s="139" t="s">
        <v>46</v>
      </c>
      <c r="P444" s="140">
        <f>O444*H444</f>
        <v>0</v>
      </c>
      <c r="Q444" s="140">
        <v>1.67E-3</v>
      </c>
      <c r="R444" s="140">
        <f>Q444*H444</f>
        <v>6.6800000000000002E-3</v>
      </c>
      <c r="S444" s="140">
        <v>0</v>
      </c>
      <c r="T444" s="140">
        <f>S444*H444</f>
        <v>0</v>
      </c>
      <c r="U444" s="141" t="s">
        <v>19</v>
      </c>
      <c r="AR444" s="142" t="s">
        <v>318</v>
      </c>
      <c r="AT444" s="142" t="s">
        <v>138</v>
      </c>
      <c r="AU444" s="142" t="s">
        <v>87</v>
      </c>
      <c r="AY444" s="18" t="s">
        <v>135</v>
      </c>
      <c r="BE444" s="143">
        <f>IF(N444="základní",J444,0)</f>
        <v>0</v>
      </c>
      <c r="BF444" s="143">
        <f>IF(N444="snížená",J444,0)</f>
        <v>0</v>
      </c>
      <c r="BG444" s="143">
        <f>IF(N444="zákl. přenesená",J444,0)</f>
        <v>0</v>
      </c>
      <c r="BH444" s="143">
        <f>IF(N444="sníž. přenesená",J444,0)</f>
        <v>0</v>
      </c>
      <c r="BI444" s="143">
        <f>IF(N444="nulová",J444,0)</f>
        <v>0</v>
      </c>
      <c r="BJ444" s="18" t="s">
        <v>87</v>
      </c>
      <c r="BK444" s="143">
        <f>ROUND(I444*H444,2)</f>
        <v>0</v>
      </c>
      <c r="BL444" s="18" t="s">
        <v>318</v>
      </c>
      <c r="BM444" s="142" t="s">
        <v>1203</v>
      </c>
    </row>
    <row r="445" spans="2:65" s="1" customFormat="1" ht="11.25">
      <c r="B445" s="33"/>
      <c r="D445" s="144" t="s">
        <v>145</v>
      </c>
      <c r="F445" s="145" t="s">
        <v>1204</v>
      </c>
      <c r="I445" s="146"/>
      <c r="L445" s="33"/>
      <c r="M445" s="147"/>
      <c r="U445" s="54"/>
      <c r="AT445" s="18" t="s">
        <v>145</v>
      </c>
      <c r="AU445" s="18" t="s">
        <v>87</v>
      </c>
    </row>
    <row r="446" spans="2:65" s="1" customFormat="1" ht="19.5">
      <c r="B446" s="33"/>
      <c r="D446" s="149" t="s">
        <v>229</v>
      </c>
      <c r="F446" s="176" t="s">
        <v>1205</v>
      </c>
      <c r="I446" s="146"/>
      <c r="L446" s="33"/>
      <c r="M446" s="147"/>
      <c r="U446" s="54"/>
      <c r="AT446" s="18" t="s">
        <v>229</v>
      </c>
      <c r="AU446" s="18" t="s">
        <v>87</v>
      </c>
    </row>
    <row r="447" spans="2:65" s="12" customFormat="1" ht="11.25">
      <c r="B447" s="148"/>
      <c r="D447" s="149" t="s">
        <v>147</v>
      </c>
      <c r="E447" s="150" t="s">
        <v>19</v>
      </c>
      <c r="F447" s="151" t="s">
        <v>448</v>
      </c>
      <c r="H447" s="150" t="s">
        <v>19</v>
      </c>
      <c r="I447" s="152"/>
      <c r="L447" s="148"/>
      <c r="M447" s="153"/>
      <c r="U447" s="154"/>
      <c r="AT447" s="150" t="s">
        <v>147</v>
      </c>
      <c r="AU447" s="150" t="s">
        <v>87</v>
      </c>
      <c r="AV447" s="12" t="s">
        <v>81</v>
      </c>
      <c r="AW447" s="12" t="s">
        <v>35</v>
      </c>
      <c r="AX447" s="12" t="s">
        <v>74</v>
      </c>
      <c r="AY447" s="150" t="s">
        <v>135</v>
      </c>
    </row>
    <row r="448" spans="2:65" s="13" customFormat="1" ht="11.25">
      <c r="B448" s="155"/>
      <c r="D448" s="149" t="s">
        <v>147</v>
      </c>
      <c r="E448" s="156" t="s">
        <v>19</v>
      </c>
      <c r="F448" s="157" t="s">
        <v>1134</v>
      </c>
      <c r="H448" s="158">
        <v>4</v>
      </c>
      <c r="I448" s="159"/>
      <c r="L448" s="155"/>
      <c r="M448" s="160"/>
      <c r="U448" s="161"/>
      <c r="AT448" s="156" t="s">
        <v>147</v>
      </c>
      <c r="AU448" s="156" t="s">
        <v>87</v>
      </c>
      <c r="AV448" s="13" t="s">
        <v>87</v>
      </c>
      <c r="AW448" s="13" t="s">
        <v>35</v>
      </c>
      <c r="AX448" s="13" t="s">
        <v>74</v>
      </c>
      <c r="AY448" s="156" t="s">
        <v>135</v>
      </c>
    </row>
    <row r="449" spans="2:65" s="15" customFormat="1" ht="11.25">
      <c r="B449" s="169"/>
      <c r="D449" s="149" t="s">
        <v>147</v>
      </c>
      <c r="E449" s="170" t="s">
        <v>19</v>
      </c>
      <c r="F449" s="171" t="s">
        <v>162</v>
      </c>
      <c r="H449" s="172">
        <v>4</v>
      </c>
      <c r="I449" s="173"/>
      <c r="L449" s="169"/>
      <c r="M449" s="174"/>
      <c r="U449" s="175"/>
      <c r="AT449" s="170" t="s">
        <v>147</v>
      </c>
      <c r="AU449" s="170" t="s">
        <v>87</v>
      </c>
      <c r="AV449" s="15" t="s">
        <v>143</v>
      </c>
      <c r="AW449" s="15" t="s">
        <v>35</v>
      </c>
      <c r="AX449" s="15" t="s">
        <v>81</v>
      </c>
      <c r="AY449" s="170" t="s">
        <v>135</v>
      </c>
    </row>
    <row r="450" spans="2:65" s="1" customFormat="1" ht="24.2" customHeight="1">
      <c r="B450" s="33"/>
      <c r="C450" s="131" t="s">
        <v>749</v>
      </c>
      <c r="D450" s="131" t="s">
        <v>138</v>
      </c>
      <c r="E450" s="132" t="s">
        <v>1206</v>
      </c>
      <c r="F450" s="133" t="s">
        <v>1207</v>
      </c>
      <c r="G450" s="134" t="s">
        <v>701</v>
      </c>
      <c r="H450" s="187"/>
      <c r="I450" s="136"/>
      <c r="J450" s="137">
        <f>ROUND(I450*H450,2)</f>
        <v>0</v>
      </c>
      <c r="K450" s="133" t="s">
        <v>142</v>
      </c>
      <c r="L450" s="33"/>
      <c r="M450" s="138" t="s">
        <v>19</v>
      </c>
      <c r="N450" s="139" t="s">
        <v>46</v>
      </c>
      <c r="P450" s="140">
        <f>O450*H450</f>
        <v>0</v>
      </c>
      <c r="Q450" s="140">
        <v>0</v>
      </c>
      <c r="R450" s="140">
        <f>Q450*H450</f>
        <v>0</v>
      </c>
      <c r="S450" s="140">
        <v>0</v>
      </c>
      <c r="T450" s="140">
        <f>S450*H450</f>
        <v>0</v>
      </c>
      <c r="U450" s="141" t="s">
        <v>19</v>
      </c>
      <c r="AR450" s="142" t="s">
        <v>318</v>
      </c>
      <c r="AT450" s="142" t="s">
        <v>138</v>
      </c>
      <c r="AU450" s="142" t="s">
        <v>87</v>
      </c>
      <c r="AY450" s="18" t="s">
        <v>135</v>
      </c>
      <c r="BE450" s="143">
        <f>IF(N450="základní",J450,0)</f>
        <v>0</v>
      </c>
      <c r="BF450" s="143">
        <f>IF(N450="snížená",J450,0)</f>
        <v>0</v>
      </c>
      <c r="BG450" s="143">
        <f>IF(N450="zákl. přenesená",J450,0)</f>
        <v>0</v>
      </c>
      <c r="BH450" s="143">
        <f>IF(N450="sníž. přenesená",J450,0)</f>
        <v>0</v>
      </c>
      <c r="BI450" s="143">
        <f>IF(N450="nulová",J450,0)</f>
        <v>0</v>
      </c>
      <c r="BJ450" s="18" t="s">
        <v>87</v>
      </c>
      <c r="BK450" s="143">
        <f>ROUND(I450*H450,2)</f>
        <v>0</v>
      </c>
      <c r="BL450" s="18" t="s">
        <v>318</v>
      </c>
      <c r="BM450" s="142" t="s">
        <v>1208</v>
      </c>
    </row>
    <row r="451" spans="2:65" s="1" customFormat="1" ht="11.25">
      <c r="B451" s="33"/>
      <c r="D451" s="144" t="s">
        <v>145</v>
      </c>
      <c r="F451" s="145" t="s">
        <v>1209</v>
      </c>
      <c r="I451" s="146"/>
      <c r="L451" s="33"/>
      <c r="M451" s="147"/>
      <c r="U451" s="54"/>
      <c r="AT451" s="18" t="s">
        <v>145</v>
      </c>
      <c r="AU451" s="18" t="s">
        <v>87</v>
      </c>
    </row>
    <row r="452" spans="2:65" s="11" customFormat="1" ht="22.9" customHeight="1">
      <c r="B452" s="119"/>
      <c r="D452" s="120" t="s">
        <v>73</v>
      </c>
      <c r="E452" s="129" t="s">
        <v>622</v>
      </c>
      <c r="F452" s="129" t="s">
        <v>623</v>
      </c>
      <c r="I452" s="122"/>
      <c r="J452" s="130">
        <f>BK452</f>
        <v>0</v>
      </c>
      <c r="L452" s="119"/>
      <c r="M452" s="124"/>
      <c r="P452" s="125">
        <f>SUM(P453:P479)</f>
        <v>0</v>
      </c>
      <c r="R452" s="125">
        <f>SUM(R453:R479)</f>
        <v>1.9200000000000002E-2</v>
      </c>
      <c r="T452" s="125">
        <f>SUM(T453:T479)</f>
        <v>0</v>
      </c>
      <c r="U452" s="126"/>
      <c r="AR452" s="120" t="s">
        <v>87</v>
      </c>
      <c r="AT452" s="127" t="s">
        <v>73</v>
      </c>
      <c r="AU452" s="127" t="s">
        <v>81</v>
      </c>
      <c r="AY452" s="120" t="s">
        <v>135</v>
      </c>
      <c r="BK452" s="128">
        <f>SUM(BK453:BK479)</f>
        <v>0</v>
      </c>
    </row>
    <row r="453" spans="2:65" s="1" customFormat="1" ht="16.5" customHeight="1">
      <c r="B453" s="33"/>
      <c r="C453" s="131" t="s">
        <v>754</v>
      </c>
      <c r="D453" s="131" t="s">
        <v>138</v>
      </c>
      <c r="E453" s="132" t="s">
        <v>1210</v>
      </c>
      <c r="F453" s="133" t="s">
        <v>1211</v>
      </c>
      <c r="G453" s="134" t="s">
        <v>204</v>
      </c>
      <c r="H453" s="135">
        <v>159.9</v>
      </c>
      <c r="I453" s="136"/>
      <c r="J453" s="137">
        <f>ROUND(I453*H453,2)</f>
        <v>0</v>
      </c>
      <c r="K453" s="133" t="s">
        <v>19</v>
      </c>
      <c r="L453" s="33"/>
      <c r="M453" s="138" t="s">
        <v>19</v>
      </c>
      <c r="N453" s="139" t="s">
        <v>46</v>
      </c>
      <c r="P453" s="140">
        <f>O453*H453</f>
        <v>0</v>
      </c>
      <c r="Q453" s="140">
        <v>0</v>
      </c>
      <c r="R453" s="140">
        <f>Q453*H453</f>
        <v>0</v>
      </c>
      <c r="S453" s="140">
        <v>0</v>
      </c>
      <c r="T453" s="140">
        <f>S453*H453</f>
        <v>0</v>
      </c>
      <c r="U453" s="141" t="s">
        <v>19</v>
      </c>
      <c r="AR453" s="142" t="s">
        <v>143</v>
      </c>
      <c r="AT453" s="142" t="s">
        <v>138</v>
      </c>
      <c r="AU453" s="142" t="s">
        <v>87</v>
      </c>
      <c r="AY453" s="18" t="s">
        <v>135</v>
      </c>
      <c r="BE453" s="143">
        <f>IF(N453="základní",J453,0)</f>
        <v>0</v>
      </c>
      <c r="BF453" s="143">
        <f>IF(N453="snížená",J453,0)</f>
        <v>0</v>
      </c>
      <c r="BG453" s="143">
        <f>IF(N453="zákl. přenesená",J453,0)</f>
        <v>0</v>
      </c>
      <c r="BH453" s="143">
        <f>IF(N453="sníž. přenesená",J453,0)</f>
        <v>0</v>
      </c>
      <c r="BI453" s="143">
        <f>IF(N453="nulová",J453,0)</f>
        <v>0</v>
      </c>
      <c r="BJ453" s="18" t="s">
        <v>87</v>
      </c>
      <c r="BK453" s="143">
        <f>ROUND(I453*H453,2)</f>
        <v>0</v>
      </c>
      <c r="BL453" s="18" t="s">
        <v>143</v>
      </c>
      <c r="BM453" s="142" t="s">
        <v>1212</v>
      </c>
    </row>
    <row r="454" spans="2:65" s="12" customFormat="1" ht="11.25">
      <c r="B454" s="148"/>
      <c r="D454" s="149" t="s">
        <v>147</v>
      </c>
      <c r="E454" s="150" t="s">
        <v>19</v>
      </c>
      <c r="F454" s="151" t="s">
        <v>1213</v>
      </c>
      <c r="H454" s="150" t="s">
        <v>19</v>
      </c>
      <c r="I454" s="152"/>
      <c r="L454" s="148"/>
      <c r="M454" s="153"/>
      <c r="U454" s="154"/>
      <c r="AT454" s="150" t="s">
        <v>147</v>
      </c>
      <c r="AU454" s="150" t="s">
        <v>87</v>
      </c>
      <c r="AV454" s="12" t="s">
        <v>81</v>
      </c>
      <c r="AW454" s="12" t="s">
        <v>35</v>
      </c>
      <c r="AX454" s="12" t="s">
        <v>74</v>
      </c>
      <c r="AY454" s="150" t="s">
        <v>135</v>
      </c>
    </row>
    <row r="455" spans="2:65" s="13" customFormat="1" ht="11.25">
      <c r="B455" s="155"/>
      <c r="D455" s="149" t="s">
        <v>147</v>
      </c>
      <c r="E455" s="156" t="s">
        <v>19</v>
      </c>
      <c r="F455" s="157" t="s">
        <v>1214</v>
      </c>
      <c r="H455" s="158">
        <v>91.2</v>
      </c>
      <c r="I455" s="159"/>
      <c r="L455" s="155"/>
      <c r="M455" s="160"/>
      <c r="U455" s="161"/>
      <c r="AT455" s="156" t="s">
        <v>147</v>
      </c>
      <c r="AU455" s="156" t="s">
        <v>87</v>
      </c>
      <c r="AV455" s="13" t="s">
        <v>87</v>
      </c>
      <c r="AW455" s="13" t="s">
        <v>35</v>
      </c>
      <c r="AX455" s="13" t="s">
        <v>74</v>
      </c>
      <c r="AY455" s="156" t="s">
        <v>135</v>
      </c>
    </row>
    <row r="456" spans="2:65" s="13" customFormat="1" ht="11.25">
      <c r="B456" s="155"/>
      <c r="D456" s="149" t="s">
        <v>147</v>
      </c>
      <c r="E456" s="156" t="s">
        <v>19</v>
      </c>
      <c r="F456" s="157" t="s">
        <v>1215</v>
      </c>
      <c r="H456" s="158">
        <v>10.7</v>
      </c>
      <c r="I456" s="159"/>
      <c r="L456" s="155"/>
      <c r="M456" s="160"/>
      <c r="U456" s="161"/>
      <c r="AT456" s="156" t="s">
        <v>147</v>
      </c>
      <c r="AU456" s="156" t="s">
        <v>87</v>
      </c>
      <c r="AV456" s="13" t="s">
        <v>87</v>
      </c>
      <c r="AW456" s="13" t="s">
        <v>35</v>
      </c>
      <c r="AX456" s="13" t="s">
        <v>74</v>
      </c>
      <c r="AY456" s="156" t="s">
        <v>135</v>
      </c>
    </row>
    <row r="457" spans="2:65" s="13" customFormat="1" ht="11.25">
      <c r="B457" s="155"/>
      <c r="D457" s="149" t="s">
        <v>147</v>
      </c>
      <c r="E457" s="156" t="s">
        <v>19</v>
      </c>
      <c r="F457" s="157" t="s">
        <v>1216</v>
      </c>
      <c r="H457" s="158">
        <v>10.6</v>
      </c>
      <c r="I457" s="159"/>
      <c r="L457" s="155"/>
      <c r="M457" s="160"/>
      <c r="U457" s="161"/>
      <c r="AT457" s="156" t="s">
        <v>147</v>
      </c>
      <c r="AU457" s="156" t="s">
        <v>87</v>
      </c>
      <c r="AV457" s="13" t="s">
        <v>87</v>
      </c>
      <c r="AW457" s="13" t="s">
        <v>35</v>
      </c>
      <c r="AX457" s="13" t="s">
        <v>74</v>
      </c>
      <c r="AY457" s="156" t="s">
        <v>135</v>
      </c>
    </row>
    <row r="458" spans="2:65" s="13" customFormat="1" ht="11.25">
      <c r="B458" s="155"/>
      <c r="D458" s="149" t="s">
        <v>147</v>
      </c>
      <c r="E458" s="156" t="s">
        <v>19</v>
      </c>
      <c r="F458" s="157" t="s">
        <v>1217</v>
      </c>
      <c r="H458" s="158">
        <v>8.4</v>
      </c>
      <c r="I458" s="159"/>
      <c r="L458" s="155"/>
      <c r="M458" s="160"/>
      <c r="U458" s="161"/>
      <c r="AT458" s="156" t="s">
        <v>147</v>
      </c>
      <c r="AU458" s="156" t="s">
        <v>87</v>
      </c>
      <c r="AV458" s="13" t="s">
        <v>87</v>
      </c>
      <c r="AW458" s="13" t="s">
        <v>35</v>
      </c>
      <c r="AX458" s="13" t="s">
        <v>74</v>
      </c>
      <c r="AY458" s="156" t="s">
        <v>135</v>
      </c>
    </row>
    <row r="459" spans="2:65" s="12" customFormat="1" ht="11.25">
      <c r="B459" s="148"/>
      <c r="D459" s="149" t="s">
        <v>147</v>
      </c>
      <c r="E459" s="150" t="s">
        <v>19</v>
      </c>
      <c r="F459" s="151" t="s">
        <v>1218</v>
      </c>
      <c r="H459" s="150" t="s">
        <v>19</v>
      </c>
      <c r="I459" s="152"/>
      <c r="L459" s="148"/>
      <c r="M459" s="153"/>
      <c r="U459" s="154"/>
      <c r="AT459" s="150" t="s">
        <v>147</v>
      </c>
      <c r="AU459" s="150" t="s">
        <v>87</v>
      </c>
      <c r="AV459" s="12" t="s">
        <v>81</v>
      </c>
      <c r="AW459" s="12" t="s">
        <v>35</v>
      </c>
      <c r="AX459" s="12" t="s">
        <v>74</v>
      </c>
      <c r="AY459" s="150" t="s">
        <v>135</v>
      </c>
    </row>
    <row r="460" spans="2:65" s="13" customFormat="1" ht="11.25">
      <c r="B460" s="155"/>
      <c r="D460" s="149" t="s">
        <v>147</v>
      </c>
      <c r="E460" s="156" t="s">
        <v>19</v>
      </c>
      <c r="F460" s="157" t="s">
        <v>1219</v>
      </c>
      <c r="H460" s="158">
        <v>18</v>
      </c>
      <c r="I460" s="159"/>
      <c r="L460" s="155"/>
      <c r="M460" s="160"/>
      <c r="U460" s="161"/>
      <c r="AT460" s="156" t="s">
        <v>147</v>
      </c>
      <c r="AU460" s="156" t="s">
        <v>87</v>
      </c>
      <c r="AV460" s="13" t="s">
        <v>87</v>
      </c>
      <c r="AW460" s="13" t="s">
        <v>35</v>
      </c>
      <c r="AX460" s="13" t="s">
        <v>74</v>
      </c>
      <c r="AY460" s="156" t="s">
        <v>135</v>
      </c>
    </row>
    <row r="461" spans="2:65" s="13" customFormat="1" ht="11.25">
      <c r="B461" s="155"/>
      <c r="D461" s="149" t="s">
        <v>147</v>
      </c>
      <c r="E461" s="156" t="s">
        <v>19</v>
      </c>
      <c r="F461" s="157" t="s">
        <v>1220</v>
      </c>
      <c r="H461" s="158">
        <v>8.6999999999999993</v>
      </c>
      <c r="I461" s="159"/>
      <c r="L461" s="155"/>
      <c r="M461" s="160"/>
      <c r="U461" s="161"/>
      <c r="AT461" s="156" t="s">
        <v>147</v>
      </c>
      <c r="AU461" s="156" t="s">
        <v>87</v>
      </c>
      <c r="AV461" s="13" t="s">
        <v>87</v>
      </c>
      <c r="AW461" s="13" t="s">
        <v>35</v>
      </c>
      <c r="AX461" s="13" t="s">
        <v>74</v>
      </c>
      <c r="AY461" s="156" t="s">
        <v>135</v>
      </c>
    </row>
    <row r="462" spans="2:65" s="12" customFormat="1" ht="11.25">
      <c r="B462" s="148"/>
      <c r="D462" s="149" t="s">
        <v>147</v>
      </c>
      <c r="E462" s="150" t="s">
        <v>19</v>
      </c>
      <c r="F462" s="151" t="s">
        <v>1221</v>
      </c>
      <c r="H462" s="150" t="s">
        <v>19</v>
      </c>
      <c r="I462" s="152"/>
      <c r="L462" s="148"/>
      <c r="M462" s="153"/>
      <c r="U462" s="154"/>
      <c r="AT462" s="150" t="s">
        <v>147</v>
      </c>
      <c r="AU462" s="150" t="s">
        <v>87</v>
      </c>
      <c r="AV462" s="12" t="s">
        <v>81</v>
      </c>
      <c r="AW462" s="12" t="s">
        <v>35</v>
      </c>
      <c r="AX462" s="12" t="s">
        <v>74</v>
      </c>
      <c r="AY462" s="150" t="s">
        <v>135</v>
      </c>
    </row>
    <row r="463" spans="2:65" s="13" customFormat="1" ht="11.25">
      <c r="B463" s="155"/>
      <c r="D463" s="149" t="s">
        <v>147</v>
      </c>
      <c r="E463" s="156" t="s">
        <v>19</v>
      </c>
      <c r="F463" s="157" t="s">
        <v>1222</v>
      </c>
      <c r="H463" s="158">
        <v>6</v>
      </c>
      <c r="I463" s="159"/>
      <c r="L463" s="155"/>
      <c r="M463" s="160"/>
      <c r="U463" s="161"/>
      <c r="AT463" s="156" t="s">
        <v>147</v>
      </c>
      <c r="AU463" s="156" t="s">
        <v>87</v>
      </c>
      <c r="AV463" s="13" t="s">
        <v>87</v>
      </c>
      <c r="AW463" s="13" t="s">
        <v>35</v>
      </c>
      <c r="AX463" s="13" t="s">
        <v>74</v>
      </c>
      <c r="AY463" s="156" t="s">
        <v>135</v>
      </c>
    </row>
    <row r="464" spans="2:65" s="13" customFormat="1" ht="11.25">
      <c r="B464" s="155"/>
      <c r="D464" s="149" t="s">
        <v>147</v>
      </c>
      <c r="E464" s="156" t="s">
        <v>19</v>
      </c>
      <c r="F464" s="157" t="s">
        <v>1223</v>
      </c>
      <c r="H464" s="158">
        <v>6.3</v>
      </c>
      <c r="I464" s="159"/>
      <c r="L464" s="155"/>
      <c r="M464" s="160"/>
      <c r="U464" s="161"/>
      <c r="AT464" s="156" t="s">
        <v>147</v>
      </c>
      <c r="AU464" s="156" t="s">
        <v>87</v>
      </c>
      <c r="AV464" s="13" t="s">
        <v>87</v>
      </c>
      <c r="AW464" s="13" t="s">
        <v>35</v>
      </c>
      <c r="AX464" s="13" t="s">
        <v>74</v>
      </c>
      <c r="AY464" s="156" t="s">
        <v>135</v>
      </c>
    </row>
    <row r="465" spans="2:65" s="15" customFormat="1" ht="11.25">
      <c r="B465" s="169"/>
      <c r="D465" s="149" t="s">
        <v>147</v>
      </c>
      <c r="E465" s="170" t="s">
        <v>19</v>
      </c>
      <c r="F465" s="171" t="s">
        <v>162</v>
      </c>
      <c r="H465" s="172">
        <v>159.9</v>
      </c>
      <c r="I465" s="173"/>
      <c r="L465" s="169"/>
      <c r="M465" s="174"/>
      <c r="U465" s="175"/>
      <c r="AT465" s="170" t="s">
        <v>147</v>
      </c>
      <c r="AU465" s="170" t="s">
        <v>87</v>
      </c>
      <c r="AV465" s="15" t="s">
        <v>143</v>
      </c>
      <c r="AW465" s="15" t="s">
        <v>35</v>
      </c>
      <c r="AX465" s="15" t="s">
        <v>81</v>
      </c>
      <c r="AY465" s="170" t="s">
        <v>135</v>
      </c>
    </row>
    <row r="466" spans="2:65" s="1" customFormat="1" ht="16.5" customHeight="1">
      <c r="B466" s="33"/>
      <c r="C466" s="131" t="s">
        <v>759</v>
      </c>
      <c r="D466" s="131" t="s">
        <v>138</v>
      </c>
      <c r="E466" s="132" t="s">
        <v>1224</v>
      </c>
      <c r="F466" s="133" t="s">
        <v>1225</v>
      </c>
      <c r="G466" s="134" t="s">
        <v>445</v>
      </c>
      <c r="H466" s="135">
        <v>80</v>
      </c>
      <c r="I466" s="136"/>
      <c r="J466" s="137">
        <f>ROUND(I466*H466,2)</f>
        <v>0</v>
      </c>
      <c r="K466" s="133" t="s">
        <v>142</v>
      </c>
      <c r="L466" s="33"/>
      <c r="M466" s="138" t="s">
        <v>19</v>
      </c>
      <c r="N466" s="139" t="s">
        <v>46</v>
      </c>
      <c r="P466" s="140">
        <f>O466*H466</f>
        <v>0</v>
      </c>
      <c r="Q466" s="140">
        <v>0</v>
      </c>
      <c r="R466" s="140">
        <f>Q466*H466</f>
        <v>0</v>
      </c>
      <c r="S466" s="140">
        <v>0</v>
      </c>
      <c r="T466" s="140">
        <f>S466*H466</f>
        <v>0</v>
      </c>
      <c r="U466" s="141" t="s">
        <v>19</v>
      </c>
      <c r="AR466" s="142" t="s">
        <v>318</v>
      </c>
      <c r="AT466" s="142" t="s">
        <v>138</v>
      </c>
      <c r="AU466" s="142" t="s">
        <v>87</v>
      </c>
      <c r="AY466" s="18" t="s">
        <v>135</v>
      </c>
      <c r="BE466" s="143">
        <f>IF(N466="základní",J466,0)</f>
        <v>0</v>
      </c>
      <c r="BF466" s="143">
        <f>IF(N466="snížená",J466,0)</f>
        <v>0</v>
      </c>
      <c r="BG466" s="143">
        <f>IF(N466="zákl. přenesená",J466,0)</f>
        <v>0</v>
      </c>
      <c r="BH466" s="143">
        <f>IF(N466="sníž. přenesená",J466,0)</f>
        <v>0</v>
      </c>
      <c r="BI466" s="143">
        <f>IF(N466="nulová",J466,0)</f>
        <v>0</v>
      </c>
      <c r="BJ466" s="18" t="s">
        <v>87</v>
      </c>
      <c r="BK466" s="143">
        <f>ROUND(I466*H466,2)</f>
        <v>0</v>
      </c>
      <c r="BL466" s="18" t="s">
        <v>318</v>
      </c>
      <c r="BM466" s="142" t="s">
        <v>1226</v>
      </c>
    </row>
    <row r="467" spans="2:65" s="1" customFormat="1" ht="11.25">
      <c r="B467" s="33"/>
      <c r="D467" s="144" t="s">
        <v>145</v>
      </c>
      <c r="F467" s="145" t="s">
        <v>1227</v>
      </c>
      <c r="I467" s="146"/>
      <c r="L467" s="33"/>
      <c r="M467" s="147"/>
      <c r="U467" s="54"/>
      <c r="AT467" s="18" t="s">
        <v>145</v>
      </c>
      <c r="AU467" s="18" t="s">
        <v>87</v>
      </c>
    </row>
    <row r="468" spans="2:65" s="12" customFormat="1" ht="11.25">
      <c r="B468" s="148"/>
      <c r="D468" s="149" t="s">
        <v>147</v>
      </c>
      <c r="E468" s="150" t="s">
        <v>19</v>
      </c>
      <c r="F468" s="151" t="s">
        <v>448</v>
      </c>
      <c r="H468" s="150" t="s">
        <v>19</v>
      </c>
      <c r="I468" s="152"/>
      <c r="L468" s="148"/>
      <c r="M468" s="153"/>
      <c r="U468" s="154"/>
      <c r="AT468" s="150" t="s">
        <v>147</v>
      </c>
      <c r="AU468" s="150" t="s">
        <v>87</v>
      </c>
      <c r="AV468" s="12" t="s">
        <v>81</v>
      </c>
      <c r="AW468" s="12" t="s">
        <v>35</v>
      </c>
      <c r="AX468" s="12" t="s">
        <v>74</v>
      </c>
      <c r="AY468" s="150" t="s">
        <v>135</v>
      </c>
    </row>
    <row r="469" spans="2:65" s="13" customFormat="1" ht="11.25">
      <c r="B469" s="155"/>
      <c r="D469" s="149" t="s">
        <v>147</v>
      </c>
      <c r="E469" s="156" t="s">
        <v>19</v>
      </c>
      <c r="F469" s="157" t="s">
        <v>1137</v>
      </c>
      <c r="H469" s="158">
        <v>80</v>
      </c>
      <c r="I469" s="159"/>
      <c r="L469" s="155"/>
      <c r="M469" s="160"/>
      <c r="U469" s="161"/>
      <c r="AT469" s="156" t="s">
        <v>147</v>
      </c>
      <c r="AU469" s="156" t="s">
        <v>87</v>
      </c>
      <c r="AV469" s="13" t="s">
        <v>87</v>
      </c>
      <c r="AW469" s="13" t="s">
        <v>35</v>
      </c>
      <c r="AX469" s="13" t="s">
        <v>74</v>
      </c>
      <c r="AY469" s="156" t="s">
        <v>135</v>
      </c>
    </row>
    <row r="470" spans="2:65" s="15" customFormat="1" ht="11.25">
      <c r="B470" s="169"/>
      <c r="D470" s="149" t="s">
        <v>147</v>
      </c>
      <c r="E470" s="170" t="s">
        <v>19</v>
      </c>
      <c r="F470" s="171" t="s">
        <v>162</v>
      </c>
      <c r="H470" s="172">
        <v>80</v>
      </c>
      <c r="I470" s="173"/>
      <c r="L470" s="169"/>
      <c r="M470" s="174"/>
      <c r="U470" s="175"/>
      <c r="AT470" s="170" t="s">
        <v>147</v>
      </c>
      <c r="AU470" s="170" t="s">
        <v>87</v>
      </c>
      <c r="AV470" s="15" t="s">
        <v>143</v>
      </c>
      <c r="AW470" s="15" t="s">
        <v>35</v>
      </c>
      <c r="AX470" s="15" t="s">
        <v>81</v>
      </c>
      <c r="AY470" s="170" t="s">
        <v>135</v>
      </c>
    </row>
    <row r="471" spans="2:65" s="1" customFormat="1" ht="16.5" customHeight="1">
      <c r="B471" s="33"/>
      <c r="C471" s="177" t="s">
        <v>763</v>
      </c>
      <c r="D471" s="177" t="s">
        <v>248</v>
      </c>
      <c r="E471" s="178" t="s">
        <v>1228</v>
      </c>
      <c r="F471" s="179" t="s">
        <v>1229</v>
      </c>
      <c r="G471" s="180" t="s">
        <v>445</v>
      </c>
      <c r="H471" s="181">
        <v>80</v>
      </c>
      <c r="I471" s="182"/>
      <c r="J471" s="183">
        <f>ROUND(I471*H471,2)</f>
        <v>0</v>
      </c>
      <c r="K471" s="179" t="s">
        <v>19</v>
      </c>
      <c r="L471" s="184"/>
      <c r="M471" s="185" t="s">
        <v>19</v>
      </c>
      <c r="N471" s="186" t="s">
        <v>46</v>
      </c>
      <c r="P471" s="140">
        <f>O471*H471</f>
        <v>0</v>
      </c>
      <c r="Q471" s="140">
        <v>2.4000000000000001E-4</v>
      </c>
      <c r="R471" s="140">
        <f>Q471*H471</f>
        <v>1.9200000000000002E-2</v>
      </c>
      <c r="S471" s="140">
        <v>0</v>
      </c>
      <c r="T471" s="140">
        <f>S471*H471</f>
        <v>0</v>
      </c>
      <c r="U471" s="141" t="s">
        <v>19</v>
      </c>
      <c r="AR471" s="142" t="s">
        <v>471</v>
      </c>
      <c r="AT471" s="142" t="s">
        <v>248</v>
      </c>
      <c r="AU471" s="142" t="s">
        <v>87</v>
      </c>
      <c r="AY471" s="18" t="s">
        <v>135</v>
      </c>
      <c r="BE471" s="143">
        <f>IF(N471="základní",J471,0)</f>
        <v>0</v>
      </c>
      <c r="BF471" s="143">
        <f>IF(N471="snížená",J471,0)</f>
        <v>0</v>
      </c>
      <c r="BG471" s="143">
        <f>IF(N471="zákl. přenesená",J471,0)</f>
        <v>0</v>
      </c>
      <c r="BH471" s="143">
        <f>IF(N471="sníž. přenesená",J471,0)</f>
        <v>0</v>
      </c>
      <c r="BI471" s="143">
        <f>IF(N471="nulová",J471,0)</f>
        <v>0</v>
      </c>
      <c r="BJ471" s="18" t="s">
        <v>87</v>
      </c>
      <c r="BK471" s="143">
        <f>ROUND(I471*H471,2)</f>
        <v>0</v>
      </c>
      <c r="BL471" s="18" t="s">
        <v>318</v>
      </c>
      <c r="BM471" s="142" t="s">
        <v>1230</v>
      </c>
    </row>
    <row r="472" spans="2:65" s="1" customFormat="1" ht="21.75" customHeight="1">
      <c r="B472" s="33"/>
      <c r="C472" s="131" t="s">
        <v>769</v>
      </c>
      <c r="D472" s="131" t="s">
        <v>138</v>
      </c>
      <c r="E472" s="132" t="s">
        <v>1231</v>
      </c>
      <c r="F472" s="133" t="s">
        <v>1232</v>
      </c>
      <c r="G472" s="134" t="s">
        <v>204</v>
      </c>
      <c r="H472" s="135">
        <v>137.4</v>
      </c>
      <c r="I472" s="136"/>
      <c r="J472" s="137">
        <f>ROUND(I472*H472,2)</f>
        <v>0</v>
      </c>
      <c r="K472" s="133" t="s">
        <v>19</v>
      </c>
      <c r="L472" s="33"/>
      <c r="M472" s="138" t="s">
        <v>19</v>
      </c>
      <c r="N472" s="139" t="s">
        <v>46</v>
      </c>
      <c r="P472" s="140">
        <f>O472*H472</f>
        <v>0</v>
      </c>
      <c r="Q472" s="140">
        <v>0</v>
      </c>
      <c r="R472" s="140">
        <f>Q472*H472</f>
        <v>0</v>
      </c>
      <c r="S472" s="140">
        <v>0</v>
      </c>
      <c r="T472" s="140">
        <f>S472*H472</f>
        <v>0</v>
      </c>
      <c r="U472" s="141" t="s">
        <v>19</v>
      </c>
      <c r="AR472" s="142" t="s">
        <v>143</v>
      </c>
      <c r="AT472" s="142" t="s">
        <v>138</v>
      </c>
      <c r="AU472" s="142" t="s">
        <v>87</v>
      </c>
      <c r="AY472" s="18" t="s">
        <v>135</v>
      </c>
      <c r="BE472" s="143">
        <f>IF(N472="základní",J472,0)</f>
        <v>0</v>
      </c>
      <c r="BF472" s="143">
        <f>IF(N472="snížená",J472,0)</f>
        <v>0</v>
      </c>
      <c r="BG472" s="143">
        <f>IF(N472="zákl. přenesená",J472,0)</f>
        <v>0</v>
      </c>
      <c r="BH472" s="143">
        <f>IF(N472="sníž. přenesená",J472,0)</f>
        <v>0</v>
      </c>
      <c r="BI472" s="143">
        <f>IF(N472="nulová",J472,0)</f>
        <v>0</v>
      </c>
      <c r="BJ472" s="18" t="s">
        <v>87</v>
      </c>
      <c r="BK472" s="143">
        <f>ROUND(I472*H472,2)</f>
        <v>0</v>
      </c>
      <c r="BL472" s="18" t="s">
        <v>143</v>
      </c>
      <c r="BM472" s="142" t="s">
        <v>1233</v>
      </c>
    </row>
    <row r="473" spans="2:65" s="12" customFormat="1" ht="11.25">
      <c r="B473" s="148"/>
      <c r="D473" s="149" t="s">
        <v>147</v>
      </c>
      <c r="E473" s="150" t="s">
        <v>19</v>
      </c>
      <c r="F473" s="151" t="s">
        <v>1234</v>
      </c>
      <c r="H473" s="150" t="s">
        <v>19</v>
      </c>
      <c r="I473" s="152"/>
      <c r="L473" s="148"/>
      <c r="M473" s="153"/>
      <c r="U473" s="154"/>
      <c r="AT473" s="150" t="s">
        <v>147</v>
      </c>
      <c r="AU473" s="150" t="s">
        <v>87</v>
      </c>
      <c r="AV473" s="12" t="s">
        <v>81</v>
      </c>
      <c r="AW473" s="12" t="s">
        <v>35</v>
      </c>
      <c r="AX473" s="12" t="s">
        <v>74</v>
      </c>
      <c r="AY473" s="150" t="s">
        <v>135</v>
      </c>
    </row>
    <row r="474" spans="2:65" s="13" customFormat="1" ht="11.25">
      <c r="B474" s="155"/>
      <c r="D474" s="149" t="s">
        <v>147</v>
      </c>
      <c r="E474" s="156" t="s">
        <v>19</v>
      </c>
      <c r="F474" s="157" t="s">
        <v>1235</v>
      </c>
      <c r="H474" s="158">
        <v>115.4</v>
      </c>
      <c r="I474" s="159"/>
      <c r="L474" s="155"/>
      <c r="M474" s="160"/>
      <c r="U474" s="161"/>
      <c r="AT474" s="156" t="s">
        <v>147</v>
      </c>
      <c r="AU474" s="156" t="s">
        <v>87</v>
      </c>
      <c r="AV474" s="13" t="s">
        <v>87</v>
      </c>
      <c r="AW474" s="13" t="s">
        <v>35</v>
      </c>
      <c r="AX474" s="13" t="s">
        <v>74</v>
      </c>
      <c r="AY474" s="156" t="s">
        <v>135</v>
      </c>
    </row>
    <row r="475" spans="2:65" s="12" customFormat="1" ht="11.25">
      <c r="B475" s="148"/>
      <c r="D475" s="149" t="s">
        <v>147</v>
      </c>
      <c r="E475" s="150" t="s">
        <v>19</v>
      </c>
      <c r="F475" s="151" t="s">
        <v>1221</v>
      </c>
      <c r="H475" s="150" t="s">
        <v>19</v>
      </c>
      <c r="I475" s="152"/>
      <c r="L475" s="148"/>
      <c r="M475" s="153"/>
      <c r="U475" s="154"/>
      <c r="AT475" s="150" t="s">
        <v>147</v>
      </c>
      <c r="AU475" s="150" t="s">
        <v>87</v>
      </c>
      <c r="AV475" s="12" t="s">
        <v>81</v>
      </c>
      <c r="AW475" s="12" t="s">
        <v>35</v>
      </c>
      <c r="AX475" s="12" t="s">
        <v>74</v>
      </c>
      <c r="AY475" s="150" t="s">
        <v>135</v>
      </c>
    </row>
    <row r="476" spans="2:65" s="13" customFormat="1" ht="11.25">
      <c r="B476" s="155"/>
      <c r="D476" s="149" t="s">
        <v>147</v>
      </c>
      <c r="E476" s="156" t="s">
        <v>19</v>
      </c>
      <c r="F476" s="157" t="s">
        <v>1236</v>
      </c>
      <c r="H476" s="158">
        <v>22</v>
      </c>
      <c r="I476" s="159"/>
      <c r="L476" s="155"/>
      <c r="M476" s="160"/>
      <c r="U476" s="161"/>
      <c r="AT476" s="156" t="s">
        <v>147</v>
      </c>
      <c r="AU476" s="156" t="s">
        <v>87</v>
      </c>
      <c r="AV476" s="13" t="s">
        <v>87</v>
      </c>
      <c r="AW476" s="13" t="s">
        <v>35</v>
      </c>
      <c r="AX476" s="13" t="s">
        <v>74</v>
      </c>
      <c r="AY476" s="156" t="s">
        <v>135</v>
      </c>
    </row>
    <row r="477" spans="2:65" s="15" customFormat="1" ht="11.25">
      <c r="B477" s="169"/>
      <c r="D477" s="149" t="s">
        <v>147</v>
      </c>
      <c r="E477" s="170" t="s">
        <v>19</v>
      </c>
      <c r="F477" s="171" t="s">
        <v>162</v>
      </c>
      <c r="H477" s="172">
        <v>137.4</v>
      </c>
      <c r="I477" s="173"/>
      <c r="L477" s="169"/>
      <c r="M477" s="174"/>
      <c r="U477" s="175"/>
      <c r="AT477" s="170" t="s">
        <v>147</v>
      </c>
      <c r="AU477" s="170" t="s">
        <v>87</v>
      </c>
      <c r="AV477" s="15" t="s">
        <v>143</v>
      </c>
      <c r="AW477" s="15" t="s">
        <v>35</v>
      </c>
      <c r="AX477" s="15" t="s">
        <v>81</v>
      </c>
      <c r="AY477" s="170" t="s">
        <v>135</v>
      </c>
    </row>
    <row r="478" spans="2:65" s="1" customFormat="1" ht="24.2" customHeight="1">
      <c r="B478" s="33"/>
      <c r="C478" s="131" t="s">
        <v>774</v>
      </c>
      <c r="D478" s="131" t="s">
        <v>138</v>
      </c>
      <c r="E478" s="132" t="s">
        <v>1237</v>
      </c>
      <c r="F478" s="133" t="s">
        <v>1238</v>
      </c>
      <c r="G478" s="134" t="s">
        <v>701</v>
      </c>
      <c r="H478" s="187"/>
      <c r="I478" s="136"/>
      <c r="J478" s="137">
        <f>ROUND(I478*H478,2)</f>
        <v>0</v>
      </c>
      <c r="K478" s="133" t="s">
        <v>142</v>
      </c>
      <c r="L478" s="33"/>
      <c r="M478" s="138" t="s">
        <v>19</v>
      </c>
      <c r="N478" s="139" t="s">
        <v>46</v>
      </c>
      <c r="P478" s="140">
        <f>O478*H478</f>
        <v>0</v>
      </c>
      <c r="Q478" s="140">
        <v>0</v>
      </c>
      <c r="R478" s="140">
        <f>Q478*H478</f>
        <v>0</v>
      </c>
      <c r="S478" s="140">
        <v>0</v>
      </c>
      <c r="T478" s="140">
        <f>S478*H478</f>
        <v>0</v>
      </c>
      <c r="U478" s="141" t="s">
        <v>19</v>
      </c>
      <c r="AR478" s="142" t="s">
        <v>318</v>
      </c>
      <c r="AT478" s="142" t="s">
        <v>138</v>
      </c>
      <c r="AU478" s="142" t="s">
        <v>87</v>
      </c>
      <c r="AY478" s="18" t="s">
        <v>135</v>
      </c>
      <c r="BE478" s="143">
        <f>IF(N478="základní",J478,0)</f>
        <v>0</v>
      </c>
      <c r="BF478" s="143">
        <f>IF(N478="snížená",J478,0)</f>
        <v>0</v>
      </c>
      <c r="BG478" s="143">
        <f>IF(N478="zákl. přenesená",J478,0)</f>
        <v>0</v>
      </c>
      <c r="BH478" s="143">
        <f>IF(N478="sníž. přenesená",J478,0)</f>
        <v>0</v>
      </c>
      <c r="BI478" s="143">
        <f>IF(N478="nulová",J478,0)</f>
        <v>0</v>
      </c>
      <c r="BJ478" s="18" t="s">
        <v>87</v>
      </c>
      <c r="BK478" s="143">
        <f>ROUND(I478*H478,2)</f>
        <v>0</v>
      </c>
      <c r="BL478" s="18" t="s">
        <v>318</v>
      </c>
      <c r="BM478" s="142" t="s">
        <v>1239</v>
      </c>
    </row>
    <row r="479" spans="2:65" s="1" customFormat="1" ht="11.25">
      <c r="B479" s="33"/>
      <c r="D479" s="144" t="s">
        <v>145</v>
      </c>
      <c r="F479" s="145" t="s">
        <v>1240</v>
      </c>
      <c r="I479" s="146"/>
      <c r="L479" s="33"/>
      <c r="M479" s="147"/>
      <c r="U479" s="54"/>
      <c r="AT479" s="18" t="s">
        <v>145</v>
      </c>
      <c r="AU479" s="18" t="s">
        <v>87</v>
      </c>
    </row>
    <row r="480" spans="2:65" s="11" customFormat="1" ht="22.9" customHeight="1">
      <c r="B480" s="119"/>
      <c r="D480" s="120" t="s">
        <v>73</v>
      </c>
      <c r="E480" s="129" t="s">
        <v>1241</v>
      </c>
      <c r="F480" s="129" t="s">
        <v>1242</v>
      </c>
      <c r="I480" s="122"/>
      <c r="J480" s="130">
        <f>BK480</f>
        <v>0</v>
      </c>
      <c r="L480" s="119"/>
      <c r="M480" s="124"/>
      <c r="P480" s="125">
        <f>SUM(P481:P486)</f>
        <v>0</v>
      </c>
      <c r="R480" s="125">
        <f>SUM(R481:R486)</f>
        <v>0.45034959999999996</v>
      </c>
      <c r="T480" s="125">
        <f>SUM(T481:T486)</f>
        <v>0</v>
      </c>
      <c r="U480" s="126"/>
      <c r="AR480" s="120" t="s">
        <v>87</v>
      </c>
      <c r="AT480" s="127" t="s">
        <v>73</v>
      </c>
      <c r="AU480" s="127" t="s">
        <v>81</v>
      </c>
      <c r="AY480" s="120" t="s">
        <v>135</v>
      </c>
      <c r="BK480" s="128">
        <f>SUM(BK481:BK486)</f>
        <v>0</v>
      </c>
    </row>
    <row r="481" spans="2:65" s="1" customFormat="1" ht="24.2" customHeight="1">
      <c r="B481" s="33"/>
      <c r="C481" s="131" t="s">
        <v>779</v>
      </c>
      <c r="D481" s="131" t="s">
        <v>138</v>
      </c>
      <c r="E481" s="132" t="s">
        <v>1243</v>
      </c>
      <c r="F481" s="133" t="s">
        <v>1244</v>
      </c>
      <c r="G481" s="134" t="s">
        <v>141</v>
      </c>
      <c r="H481" s="135">
        <v>32.26</v>
      </c>
      <c r="I481" s="136"/>
      <c r="J481" s="137">
        <f>ROUND(I481*H481,2)</f>
        <v>0</v>
      </c>
      <c r="K481" s="133" t="s">
        <v>142</v>
      </c>
      <c r="L481" s="33"/>
      <c r="M481" s="138" t="s">
        <v>19</v>
      </c>
      <c r="N481" s="139" t="s">
        <v>46</v>
      </c>
      <c r="P481" s="140">
        <f>O481*H481</f>
        <v>0</v>
      </c>
      <c r="Q481" s="140">
        <v>1.396E-2</v>
      </c>
      <c r="R481" s="140">
        <f>Q481*H481</f>
        <v>0.45034959999999996</v>
      </c>
      <c r="S481" s="140">
        <v>0</v>
      </c>
      <c r="T481" s="140">
        <f>S481*H481</f>
        <v>0</v>
      </c>
      <c r="U481" s="141" t="s">
        <v>19</v>
      </c>
      <c r="AR481" s="142" t="s">
        <v>318</v>
      </c>
      <c r="AT481" s="142" t="s">
        <v>138</v>
      </c>
      <c r="AU481" s="142" t="s">
        <v>87</v>
      </c>
      <c r="AY481" s="18" t="s">
        <v>135</v>
      </c>
      <c r="BE481" s="143">
        <f>IF(N481="základní",J481,0)</f>
        <v>0</v>
      </c>
      <c r="BF481" s="143">
        <f>IF(N481="snížená",J481,0)</f>
        <v>0</v>
      </c>
      <c r="BG481" s="143">
        <f>IF(N481="zákl. přenesená",J481,0)</f>
        <v>0</v>
      </c>
      <c r="BH481" s="143">
        <f>IF(N481="sníž. přenesená",J481,0)</f>
        <v>0</v>
      </c>
      <c r="BI481" s="143">
        <f>IF(N481="nulová",J481,0)</f>
        <v>0</v>
      </c>
      <c r="BJ481" s="18" t="s">
        <v>87</v>
      </c>
      <c r="BK481" s="143">
        <f>ROUND(I481*H481,2)</f>
        <v>0</v>
      </c>
      <c r="BL481" s="18" t="s">
        <v>318</v>
      </c>
      <c r="BM481" s="142" t="s">
        <v>1245</v>
      </c>
    </row>
    <row r="482" spans="2:65" s="1" customFormat="1" ht="11.25">
      <c r="B482" s="33"/>
      <c r="D482" s="144" t="s">
        <v>145</v>
      </c>
      <c r="F482" s="145" t="s">
        <v>1246</v>
      </c>
      <c r="I482" s="146"/>
      <c r="L482" s="33"/>
      <c r="M482" s="147"/>
      <c r="U482" s="54"/>
      <c r="AT482" s="18" t="s">
        <v>145</v>
      </c>
      <c r="AU482" s="18" t="s">
        <v>87</v>
      </c>
    </row>
    <row r="483" spans="2:65" s="13" customFormat="1" ht="11.25">
      <c r="B483" s="155"/>
      <c r="D483" s="149" t="s">
        <v>147</v>
      </c>
      <c r="E483" s="156" t="s">
        <v>19</v>
      </c>
      <c r="F483" s="157" t="s">
        <v>1247</v>
      </c>
      <c r="H483" s="158">
        <v>28.06</v>
      </c>
      <c r="I483" s="159"/>
      <c r="L483" s="155"/>
      <c r="M483" s="160"/>
      <c r="U483" s="161"/>
      <c r="AT483" s="156" t="s">
        <v>147</v>
      </c>
      <c r="AU483" s="156" t="s">
        <v>87</v>
      </c>
      <c r="AV483" s="13" t="s">
        <v>87</v>
      </c>
      <c r="AW483" s="13" t="s">
        <v>35</v>
      </c>
      <c r="AX483" s="13" t="s">
        <v>74</v>
      </c>
      <c r="AY483" s="156" t="s">
        <v>135</v>
      </c>
    </row>
    <row r="484" spans="2:65" s="13" customFormat="1" ht="11.25">
      <c r="B484" s="155"/>
      <c r="D484" s="149" t="s">
        <v>147</v>
      </c>
      <c r="E484" s="156" t="s">
        <v>19</v>
      </c>
      <c r="F484" s="157" t="s">
        <v>1248</v>
      </c>
      <c r="H484" s="158">
        <v>4.2</v>
      </c>
      <c r="I484" s="159"/>
      <c r="L484" s="155"/>
      <c r="M484" s="160"/>
      <c r="U484" s="161"/>
      <c r="AT484" s="156" t="s">
        <v>147</v>
      </c>
      <c r="AU484" s="156" t="s">
        <v>87</v>
      </c>
      <c r="AV484" s="13" t="s">
        <v>87</v>
      </c>
      <c r="AW484" s="13" t="s">
        <v>35</v>
      </c>
      <c r="AX484" s="13" t="s">
        <v>74</v>
      </c>
      <c r="AY484" s="156" t="s">
        <v>135</v>
      </c>
    </row>
    <row r="485" spans="2:65" s="15" customFormat="1" ht="11.25">
      <c r="B485" s="169"/>
      <c r="D485" s="149" t="s">
        <v>147</v>
      </c>
      <c r="E485" s="170" t="s">
        <v>19</v>
      </c>
      <c r="F485" s="171" t="s">
        <v>162</v>
      </c>
      <c r="H485" s="172">
        <v>32.26</v>
      </c>
      <c r="I485" s="173"/>
      <c r="L485" s="169"/>
      <c r="M485" s="174"/>
      <c r="U485" s="175"/>
      <c r="AT485" s="170" t="s">
        <v>147</v>
      </c>
      <c r="AU485" s="170" t="s">
        <v>87</v>
      </c>
      <c r="AV485" s="15" t="s">
        <v>143</v>
      </c>
      <c r="AW485" s="15" t="s">
        <v>35</v>
      </c>
      <c r="AX485" s="15" t="s">
        <v>81</v>
      </c>
      <c r="AY485" s="170" t="s">
        <v>135</v>
      </c>
    </row>
    <row r="486" spans="2:65" s="1" customFormat="1" ht="24.2" customHeight="1">
      <c r="B486" s="33"/>
      <c r="C486" s="131" t="s">
        <v>783</v>
      </c>
      <c r="D486" s="131" t="s">
        <v>138</v>
      </c>
      <c r="E486" s="132" t="s">
        <v>1249</v>
      </c>
      <c r="F486" s="133" t="s">
        <v>1250</v>
      </c>
      <c r="G486" s="134" t="s">
        <v>701</v>
      </c>
      <c r="H486" s="187"/>
      <c r="I486" s="136"/>
      <c r="J486" s="137">
        <f>ROUND(I486*H486,2)</f>
        <v>0</v>
      </c>
      <c r="K486" s="133" t="s">
        <v>19</v>
      </c>
      <c r="L486" s="33"/>
      <c r="M486" s="138" t="s">
        <v>19</v>
      </c>
      <c r="N486" s="139" t="s">
        <v>46</v>
      </c>
      <c r="P486" s="140">
        <f>O486*H486</f>
        <v>0</v>
      </c>
      <c r="Q486" s="140">
        <v>0</v>
      </c>
      <c r="R486" s="140">
        <f>Q486*H486</f>
        <v>0</v>
      </c>
      <c r="S486" s="140">
        <v>0</v>
      </c>
      <c r="T486" s="140">
        <f>S486*H486</f>
        <v>0</v>
      </c>
      <c r="U486" s="141" t="s">
        <v>19</v>
      </c>
      <c r="AR486" s="142" t="s">
        <v>318</v>
      </c>
      <c r="AT486" s="142" t="s">
        <v>138</v>
      </c>
      <c r="AU486" s="142" t="s">
        <v>87</v>
      </c>
      <c r="AY486" s="18" t="s">
        <v>135</v>
      </c>
      <c r="BE486" s="143">
        <f>IF(N486="základní",J486,0)</f>
        <v>0</v>
      </c>
      <c r="BF486" s="143">
        <f>IF(N486="snížená",J486,0)</f>
        <v>0</v>
      </c>
      <c r="BG486" s="143">
        <f>IF(N486="zákl. přenesená",J486,0)</f>
        <v>0</v>
      </c>
      <c r="BH486" s="143">
        <f>IF(N486="sníž. přenesená",J486,0)</f>
        <v>0</v>
      </c>
      <c r="BI486" s="143">
        <f>IF(N486="nulová",J486,0)</f>
        <v>0</v>
      </c>
      <c r="BJ486" s="18" t="s">
        <v>87</v>
      </c>
      <c r="BK486" s="143">
        <f>ROUND(I486*H486,2)</f>
        <v>0</v>
      </c>
      <c r="BL486" s="18" t="s">
        <v>318</v>
      </c>
      <c r="BM486" s="142" t="s">
        <v>1251</v>
      </c>
    </row>
    <row r="487" spans="2:65" s="11" customFormat="1" ht="22.9" customHeight="1">
      <c r="B487" s="119"/>
      <c r="D487" s="120" t="s">
        <v>73</v>
      </c>
      <c r="E487" s="129" t="s">
        <v>636</v>
      </c>
      <c r="F487" s="129" t="s">
        <v>637</v>
      </c>
      <c r="I487" s="122"/>
      <c r="J487" s="130">
        <f>BK487</f>
        <v>0</v>
      </c>
      <c r="L487" s="119"/>
      <c r="M487" s="124"/>
      <c r="P487" s="125">
        <f>SUM(P488:P509)</f>
        <v>0</v>
      </c>
      <c r="R487" s="125">
        <f>SUM(R488:R509)</f>
        <v>1.5544000000000001E-2</v>
      </c>
      <c r="T487" s="125">
        <f>SUM(T488:T509)</f>
        <v>0.23453000000000002</v>
      </c>
      <c r="U487" s="126"/>
      <c r="AR487" s="120" t="s">
        <v>87</v>
      </c>
      <c r="AT487" s="127" t="s">
        <v>73</v>
      </c>
      <c r="AU487" s="127" t="s">
        <v>81</v>
      </c>
      <c r="AY487" s="120" t="s">
        <v>135</v>
      </c>
      <c r="BK487" s="128">
        <f>SUM(BK488:BK509)</f>
        <v>0</v>
      </c>
    </row>
    <row r="488" spans="2:65" s="1" customFormat="1" ht="16.5" customHeight="1">
      <c r="B488" s="33"/>
      <c r="C488" s="131" t="s">
        <v>790</v>
      </c>
      <c r="D488" s="131" t="s">
        <v>138</v>
      </c>
      <c r="E488" s="132" t="s">
        <v>1252</v>
      </c>
      <c r="F488" s="133" t="s">
        <v>1253</v>
      </c>
      <c r="G488" s="134" t="s">
        <v>204</v>
      </c>
      <c r="H488" s="135">
        <v>103.2</v>
      </c>
      <c r="I488" s="136"/>
      <c r="J488" s="137">
        <f>ROUND(I488*H488,2)</f>
        <v>0</v>
      </c>
      <c r="K488" s="133" t="s">
        <v>142</v>
      </c>
      <c r="L488" s="33"/>
      <c r="M488" s="138" t="s">
        <v>19</v>
      </c>
      <c r="N488" s="139" t="s">
        <v>46</v>
      </c>
      <c r="P488" s="140">
        <f>O488*H488</f>
        <v>0</v>
      </c>
      <c r="Q488" s="140">
        <v>0</v>
      </c>
      <c r="R488" s="140">
        <f>Q488*H488</f>
        <v>0</v>
      </c>
      <c r="S488" s="140">
        <v>1.91E-3</v>
      </c>
      <c r="T488" s="140">
        <f>S488*H488</f>
        <v>0.19711200000000001</v>
      </c>
      <c r="U488" s="141" t="s">
        <v>19</v>
      </c>
      <c r="AR488" s="142" t="s">
        <v>318</v>
      </c>
      <c r="AT488" s="142" t="s">
        <v>138</v>
      </c>
      <c r="AU488" s="142" t="s">
        <v>87</v>
      </c>
      <c r="AY488" s="18" t="s">
        <v>135</v>
      </c>
      <c r="BE488" s="143">
        <f>IF(N488="základní",J488,0)</f>
        <v>0</v>
      </c>
      <c r="BF488" s="143">
        <f>IF(N488="snížená",J488,0)</f>
        <v>0</v>
      </c>
      <c r="BG488" s="143">
        <f>IF(N488="zákl. přenesená",J488,0)</f>
        <v>0</v>
      </c>
      <c r="BH488" s="143">
        <f>IF(N488="sníž. přenesená",J488,0)</f>
        <v>0</v>
      </c>
      <c r="BI488" s="143">
        <f>IF(N488="nulová",J488,0)</f>
        <v>0</v>
      </c>
      <c r="BJ488" s="18" t="s">
        <v>87</v>
      </c>
      <c r="BK488" s="143">
        <f>ROUND(I488*H488,2)</f>
        <v>0</v>
      </c>
      <c r="BL488" s="18" t="s">
        <v>318</v>
      </c>
      <c r="BM488" s="142" t="s">
        <v>1254</v>
      </c>
    </row>
    <row r="489" spans="2:65" s="1" customFormat="1" ht="11.25">
      <c r="B489" s="33"/>
      <c r="D489" s="144" t="s">
        <v>145</v>
      </c>
      <c r="F489" s="145" t="s">
        <v>1255</v>
      </c>
      <c r="I489" s="146"/>
      <c r="L489" s="33"/>
      <c r="M489" s="147"/>
      <c r="U489" s="54"/>
      <c r="AT489" s="18" t="s">
        <v>145</v>
      </c>
      <c r="AU489" s="18" t="s">
        <v>87</v>
      </c>
    </row>
    <row r="490" spans="2:65" s="12" customFormat="1" ht="11.25">
      <c r="B490" s="148"/>
      <c r="D490" s="149" t="s">
        <v>147</v>
      </c>
      <c r="E490" s="150" t="s">
        <v>19</v>
      </c>
      <c r="F490" s="151" t="s">
        <v>1256</v>
      </c>
      <c r="H490" s="150" t="s">
        <v>19</v>
      </c>
      <c r="I490" s="152"/>
      <c r="L490" s="148"/>
      <c r="M490" s="153"/>
      <c r="U490" s="154"/>
      <c r="AT490" s="150" t="s">
        <v>147</v>
      </c>
      <c r="AU490" s="150" t="s">
        <v>87</v>
      </c>
      <c r="AV490" s="12" t="s">
        <v>81</v>
      </c>
      <c r="AW490" s="12" t="s">
        <v>35</v>
      </c>
      <c r="AX490" s="12" t="s">
        <v>74</v>
      </c>
      <c r="AY490" s="150" t="s">
        <v>135</v>
      </c>
    </row>
    <row r="491" spans="2:65" s="13" customFormat="1" ht="11.25">
      <c r="B491" s="155"/>
      <c r="D491" s="149" t="s">
        <v>147</v>
      </c>
      <c r="E491" s="156" t="s">
        <v>19</v>
      </c>
      <c r="F491" s="157" t="s">
        <v>1257</v>
      </c>
      <c r="H491" s="158">
        <v>91.2</v>
      </c>
      <c r="I491" s="159"/>
      <c r="L491" s="155"/>
      <c r="M491" s="160"/>
      <c r="U491" s="161"/>
      <c r="AT491" s="156" t="s">
        <v>147</v>
      </c>
      <c r="AU491" s="156" t="s">
        <v>87</v>
      </c>
      <c r="AV491" s="13" t="s">
        <v>87</v>
      </c>
      <c r="AW491" s="13" t="s">
        <v>35</v>
      </c>
      <c r="AX491" s="13" t="s">
        <v>74</v>
      </c>
      <c r="AY491" s="156" t="s">
        <v>135</v>
      </c>
    </row>
    <row r="492" spans="2:65" s="12" customFormat="1" ht="11.25">
      <c r="B492" s="148"/>
      <c r="D492" s="149" t="s">
        <v>147</v>
      </c>
      <c r="E492" s="150" t="s">
        <v>19</v>
      </c>
      <c r="F492" s="151" t="s">
        <v>1258</v>
      </c>
      <c r="H492" s="150" t="s">
        <v>19</v>
      </c>
      <c r="I492" s="152"/>
      <c r="L492" s="148"/>
      <c r="M492" s="153"/>
      <c r="U492" s="154"/>
      <c r="AT492" s="150" t="s">
        <v>147</v>
      </c>
      <c r="AU492" s="150" t="s">
        <v>87</v>
      </c>
      <c r="AV492" s="12" t="s">
        <v>81</v>
      </c>
      <c r="AW492" s="12" t="s">
        <v>35</v>
      </c>
      <c r="AX492" s="12" t="s">
        <v>74</v>
      </c>
      <c r="AY492" s="150" t="s">
        <v>135</v>
      </c>
    </row>
    <row r="493" spans="2:65" s="13" customFormat="1" ht="11.25">
      <c r="B493" s="155"/>
      <c r="D493" s="149" t="s">
        <v>147</v>
      </c>
      <c r="E493" s="156" t="s">
        <v>19</v>
      </c>
      <c r="F493" s="157" t="s">
        <v>1259</v>
      </c>
      <c r="H493" s="158">
        <v>12</v>
      </c>
      <c r="I493" s="159"/>
      <c r="L493" s="155"/>
      <c r="M493" s="160"/>
      <c r="U493" s="161"/>
      <c r="AT493" s="156" t="s">
        <v>147</v>
      </c>
      <c r="AU493" s="156" t="s">
        <v>87</v>
      </c>
      <c r="AV493" s="13" t="s">
        <v>87</v>
      </c>
      <c r="AW493" s="13" t="s">
        <v>35</v>
      </c>
      <c r="AX493" s="13" t="s">
        <v>74</v>
      </c>
      <c r="AY493" s="156" t="s">
        <v>135</v>
      </c>
    </row>
    <row r="494" spans="2:65" s="15" customFormat="1" ht="11.25">
      <c r="B494" s="169"/>
      <c r="D494" s="149" t="s">
        <v>147</v>
      </c>
      <c r="E494" s="170" t="s">
        <v>19</v>
      </c>
      <c r="F494" s="171" t="s">
        <v>162</v>
      </c>
      <c r="H494" s="172">
        <v>103.2</v>
      </c>
      <c r="I494" s="173"/>
      <c r="L494" s="169"/>
      <c r="M494" s="174"/>
      <c r="U494" s="175"/>
      <c r="AT494" s="170" t="s">
        <v>147</v>
      </c>
      <c r="AU494" s="170" t="s">
        <v>87</v>
      </c>
      <c r="AV494" s="15" t="s">
        <v>143</v>
      </c>
      <c r="AW494" s="15" t="s">
        <v>35</v>
      </c>
      <c r="AX494" s="15" t="s">
        <v>81</v>
      </c>
      <c r="AY494" s="170" t="s">
        <v>135</v>
      </c>
    </row>
    <row r="495" spans="2:65" s="1" customFormat="1" ht="16.5" customHeight="1">
      <c r="B495" s="33"/>
      <c r="C495" s="131" t="s">
        <v>796</v>
      </c>
      <c r="D495" s="131" t="s">
        <v>138</v>
      </c>
      <c r="E495" s="132" t="s">
        <v>646</v>
      </c>
      <c r="F495" s="133" t="s">
        <v>647</v>
      </c>
      <c r="G495" s="134" t="s">
        <v>204</v>
      </c>
      <c r="H495" s="135">
        <v>13.4</v>
      </c>
      <c r="I495" s="136"/>
      <c r="J495" s="137">
        <f>ROUND(I495*H495,2)</f>
        <v>0</v>
      </c>
      <c r="K495" s="133" t="s">
        <v>142</v>
      </c>
      <c r="L495" s="33"/>
      <c r="M495" s="138" t="s">
        <v>19</v>
      </c>
      <c r="N495" s="139" t="s">
        <v>46</v>
      </c>
      <c r="P495" s="140">
        <f>O495*H495</f>
        <v>0</v>
      </c>
      <c r="Q495" s="140">
        <v>0</v>
      </c>
      <c r="R495" s="140">
        <f>Q495*H495</f>
        <v>0</v>
      </c>
      <c r="S495" s="140">
        <v>1.67E-3</v>
      </c>
      <c r="T495" s="140">
        <f>S495*H495</f>
        <v>2.2378000000000002E-2</v>
      </c>
      <c r="U495" s="141" t="s">
        <v>19</v>
      </c>
      <c r="AR495" s="142" t="s">
        <v>318</v>
      </c>
      <c r="AT495" s="142" t="s">
        <v>138</v>
      </c>
      <c r="AU495" s="142" t="s">
        <v>87</v>
      </c>
      <c r="AY495" s="18" t="s">
        <v>135</v>
      </c>
      <c r="BE495" s="143">
        <f>IF(N495="základní",J495,0)</f>
        <v>0</v>
      </c>
      <c r="BF495" s="143">
        <f>IF(N495="snížená",J495,0)</f>
        <v>0</v>
      </c>
      <c r="BG495" s="143">
        <f>IF(N495="zákl. přenesená",J495,0)</f>
        <v>0</v>
      </c>
      <c r="BH495" s="143">
        <f>IF(N495="sníž. přenesená",J495,0)</f>
        <v>0</v>
      </c>
      <c r="BI495" s="143">
        <f>IF(N495="nulová",J495,0)</f>
        <v>0</v>
      </c>
      <c r="BJ495" s="18" t="s">
        <v>87</v>
      </c>
      <c r="BK495" s="143">
        <f>ROUND(I495*H495,2)</f>
        <v>0</v>
      </c>
      <c r="BL495" s="18" t="s">
        <v>318</v>
      </c>
      <c r="BM495" s="142" t="s">
        <v>1260</v>
      </c>
    </row>
    <row r="496" spans="2:65" s="1" customFormat="1" ht="11.25">
      <c r="B496" s="33"/>
      <c r="D496" s="144" t="s">
        <v>145</v>
      </c>
      <c r="F496" s="145" t="s">
        <v>649</v>
      </c>
      <c r="I496" s="146"/>
      <c r="L496" s="33"/>
      <c r="M496" s="147"/>
      <c r="U496" s="54"/>
      <c r="AT496" s="18" t="s">
        <v>145</v>
      </c>
      <c r="AU496" s="18" t="s">
        <v>87</v>
      </c>
    </row>
    <row r="497" spans="2:65" s="12" customFormat="1" ht="11.25">
      <c r="B497" s="148"/>
      <c r="D497" s="149" t="s">
        <v>147</v>
      </c>
      <c r="E497" s="150" t="s">
        <v>19</v>
      </c>
      <c r="F497" s="151" t="s">
        <v>1261</v>
      </c>
      <c r="H497" s="150" t="s">
        <v>19</v>
      </c>
      <c r="I497" s="152"/>
      <c r="L497" s="148"/>
      <c r="M497" s="153"/>
      <c r="U497" s="154"/>
      <c r="AT497" s="150" t="s">
        <v>147</v>
      </c>
      <c r="AU497" s="150" t="s">
        <v>87</v>
      </c>
      <c r="AV497" s="12" t="s">
        <v>81</v>
      </c>
      <c r="AW497" s="12" t="s">
        <v>35</v>
      </c>
      <c r="AX497" s="12" t="s">
        <v>74</v>
      </c>
      <c r="AY497" s="150" t="s">
        <v>135</v>
      </c>
    </row>
    <row r="498" spans="2:65" s="13" customFormat="1" ht="11.25">
      <c r="B498" s="155"/>
      <c r="D498" s="149" t="s">
        <v>147</v>
      </c>
      <c r="E498" s="156" t="s">
        <v>19</v>
      </c>
      <c r="F498" s="157" t="s">
        <v>1262</v>
      </c>
      <c r="H498" s="158">
        <v>13.4</v>
      </c>
      <c r="I498" s="159"/>
      <c r="L498" s="155"/>
      <c r="M498" s="160"/>
      <c r="U498" s="161"/>
      <c r="AT498" s="156" t="s">
        <v>147</v>
      </c>
      <c r="AU498" s="156" t="s">
        <v>87</v>
      </c>
      <c r="AV498" s="13" t="s">
        <v>87</v>
      </c>
      <c r="AW498" s="13" t="s">
        <v>35</v>
      </c>
      <c r="AX498" s="13" t="s">
        <v>74</v>
      </c>
      <c r="AY498" s="156" t="s">
        <v>135</v>
      </c>
    </row>
    <row r="499" spans="2:65" s="15" customFormat="1" ht="11.25">
      <c r="B499" s="169"/>
      <c r="D499" s="149" t="s">
        <v>147</v>
      </c>
      <c r="E499" s="170" t="s">
        <v>19</v>
      </c>
      <c r="F499" s="171" t="s">
        <v>162</v>
      </c>
      <c r="H499" s="172">
        <v>13.4</v>
      </c>
      <c r="I499" s="173"/>
      <c r="L499" s="169"/>
      <c r="M499" s="174"/>
      <c r="U499" s="175"/>
      <c r="AT499" s="170" t="s">
        <v>147</v>
      </c>
      <c r="AU499" s="170" t="s">
        <v>87</v>
      </c>
      <c r="AV499" s="15" t="s">
        <v>143</v>
      </c>
      <c r="AW499" s="15" t="s">
        <v>35</v>
      </c>
      <c r="AX499" s="15" t="s">
        <v>81</v>
      </c>
      <c r="AY499" s="170" t="s">
        <v>135</v>
      </c>
    </row>
    <row r="500" spans="2:65" s="1" customFormat="1" ht="24.2" customHeight="1">
      <c r="B500" s="33"/>
      <c r="C500" s="131" t="s">
        <v>801</v>
      </c>
      <c r="D500" s="131" t="s">
        <v>138</v>
      </c>
      <c r="E500" s="132" t="s">
        <v>1263</v>
      </c>
      <c r="F500" s="133" t="s">
        <v>1264</v>
      </c>
      <c r="G500" s="134" t="s">
        <v>445</v>
      </c>
      <c r="H500" s="135">
        <v>8</v>
      </c>
      <c r="I500" s="136"/>
      <c r="J500" s="137">
        <f>ROUND(I500*H500,2)</f>
        <v>0</v>
      </c>
      <c r="K500" s="133" t="s">
        <v>142</v>
      </c>
      <c r="L500" s="33"/>
      <c r="M500" s="138" t="s">
        <v>19</v>
      </c>
      <c r="N500" s="139" t="s">
        <v>46</v>
      </c>
      <c r="P500" s="140">
        <f>O500*H500</f>
        <v>0</v>
      </c>
      <c r="Q500" s="140">
        <v>0</v>
      </c>
      <c r="R500" s="140">
        <f>Q500*H500</f>
        <v>0</v>
      </c>
      <c r="S500" s="140">
        <v>1.8799999999999999E-3</v>
      </c>
      <c r="T500" s="140">
        <f>S500*H500</f>
        <v>1.504E-2</v>
      </c>
      <c r="U500" s="141" t="s">
        <v>19</v>
      </c>
      <c r="AR500" s="142" t="s">
        <v>143</v>
      </c>
      <c r="AT500" s="142" t="s">
        <v>138</v>
      </c>
      <c r="AU500" s="142" t="s">
        <v>87</v>
      </c>
      <c r="AY500" s="18" t="s">
        <v>135</v>
      </c>
      <c r="BE500" s="143">
        <f>IF(N500="základní",J500,0)</f>
        <v>0</v>
      </c>
      <c r="BF500" s="143">
        <f>IF(N500="snížená",J500,0)</f>
        <v>0</v>
      </c>
      <c r="BG500" s="143">
        <f>IF(N500="zákl. přenesená",J500,0)</f>
        <v>0</v>
      </c>
      <c r="BH500" s="143">
        <f>IF(N500="sníž. přenesená",J500,0)</f>
        <v>0</v>
      </c>
      <c r="BI500" s="143">
        <f>IF(N500="nulová",J500,0)</f>
        <v>0</v>
      </c>
      <c r="BJ500" s="18" t="s">
        <v>87</v>
      </c>
      <c r="BK500" s="143">
        <f>ROUND(I500*H500,2)</f>
        <v>0</v>
      </c>
      <c r="BL500" s="18" t="s">
        <v>143</v>
      </c>
      <c r="BM500" s="142" t="s">
        <v>1265</v>
      </c>
    </row>
    <row r="501" spans="2:65" s="1" customFormat="1" ht="11.25">
      <c r="B501" s="33"/>
      <c r="D501" s="144" t="s">
        <v>145</v>
      </c>
      <c r="F501" s="145" t="s">
        <v>1266</v>
      </c>
      <c r="I501" s="146"/>
      <c r="L501" s="33"/>
      <c r="M501" s="147"/>
      <c r="U501" s="54"/>
      <c r="AT501" s="18" t="s">
        <v>145</v>
      </c>
      <c r="AU501" s="18" t="s">
        <v>87</v>
      </c>
    </row>
    <row r="502" spans="2:65" s="13" customFormat="1" ht="11.25">
      <c r="B502" s="155"/>
      <c r="D502" s="149" t="s">
        <v>147</v>
      </c>
      <c r="E502" s="156" t="s">
        <v>19</v>
      </c>
      <c r="F502" s="157" t="s">
        <v>1267</v>
      </c>
      <c r="H502" s="158">
        <v>8</v>
      </c>
      <c r="I502" s="159"/>
      <c r="L502" s="155"/>
      <c r="M502" s="160"/>
      <c r="U502" s="161"/>
      <c r="AT502" s="156" t="s">
        <v>147</v>
      </c>
      <c r="AU502" s="156" t="s">
        <v>87</v>
      </c>
      <c r="AV502" s="13" t="s">
        <v>87</v>
      </c>
      <c r="AW502" s="13" t="s">
        <v>35</v>
      </c>
      <c r="AX502" s="13" t="s">
        <v>74</v>
      </c>
      <c r="AY502" s="156" t="s">
        <v>135</v>
      </c>
    </row>
    <row r="503" spans="2:65" s="15" customFormat="1" ht="11.25">
      <c r="B503" s="169"/>
      <c r="D503" s="149" t="s">
        <v>147</v>
      </c>
      <c r="E503" s="170" t="s">
        <v>19</v>
      </c>
      <c r="F503" s="171" t="s">
        <v>162</v>
      </c>
      <c r="H503" s="172">
        <v>8</v>
      </c>
      <c r="I503" s="173"/>
      <c r="L503" s="169"/>
      <c r="M503" s="174"/>
      <c r="U503" s="175"/>
      <c r="AT503" s="170" t="s">
        <v>147</v>
      </c>
      <c r="AU503" s="170" t="s">
        <v>87</v>
      </c>
      <c r="AV503" s="15" t="s">
        <v>143</v>
      </c>
      <c r="AW503" s="15" t="s">
        <v>35</v>
      </c>
      <c r="AX503" s="15" t="s">
        <v>81</v>
      </c>
      <c r="AY503" s="170" t="s">
        <v>135</v>
      </c>
    </row>
    <row r="504" spans="2:65" s="1" customFormat="1" ht="21.75" customHeight="1">
      <c r="B504" s="33"/>
      <c r="C504" s="131" t="s">
        <v>808</v>
      </c>
      <c r="D504" s="131" t="s">
        <v>138</v>
      </c>
      <c r="E504" s="132" t="s">
        <v>1268</v>
      </c>
      <c r="F504" s="133" t="s">
        <v>1269</v>
      </c>
      <c r="G504" s="134" t="s">
        <v>204</v>
      </c>
      <c r="H504" s="135">
        <v>13.4</v>
      </c>
      <c r="I504" s="136"/>
      <c r="J504" s="137">
        <f>ROUND(I504*H504,2)</f>
        <v>0</v>
      </c>
      <c r="K504" s="133" t="s">
        <v>19</v>
      </c>
      <c r="L504" s="33"/>
      <c r="M504" s="138" t="s">
        <v>19</v>
      </c>
      <c r="N504" s="139" t="s">
        <v>46</v>
      </c>
      <c r="P504" s="140">
        <f>O504*H504</f>
        <v>0</v>
      </c>
      <c r="Q504" s="140">
        <v>1.16E-3</v>
      </c>
      <c r="R504" s="140">
        <f>Q504*H504</f>
        <v>1.5544000000000001E-2</v>
      </c>
      <c r="S504" s="140">
        <v>0</v>
      </c>
      <c r="T504" s="140">
        <f>S504*H504</f>
        <v>0</v>
      </c>
      <c r="U504" s="141" t="s">
        <v>19</v>
      </c>
      <c r="AR504" s="142" t="s">
        <v>318</v>
      </c>
      <c r="AT504" s="142" t="s">
        <v>138</v>
      </c>
      <c r="AU504" s="142" t="s">
        <v>87</v>
      </c>
      <c r="AY504" s="18" t="s">
        <v>135</v>
      </c>
      <c r="BE504" s="143">
        <f>IF(N504="základní",J504,0)</f>
        <v>0</v>
      </c>
      <c r="BF504" s="143">
        <f>IF(N504="snížená",J504,0)</f>
        <v>0</v>
      </c>
      <c r="BG504" s="143">
        <f>IF(N504="zákl. přenesená",J504,0)</f>
        <v>0</v>
      </c>
      <c r="BH504" s="143">
        <f>IF(N504="sníž. přenesená",J504,0)</f>
        <v>0</v>
      </c>
      <c r="BI504" s="143">
        <f>IF(N504="nulová",J504,0)</f>
        <v>0</v>
      </c>
      <c r="BJ504" s="18" t="s">
        <v>87</v>
      </c>
      <c r="BK504" s="143">
        <f>ROUND(I504*H504,2)</f>
        <v>0</v>
      </c>
      <c r="BL504" s="18" t="s">
        <v>318</v>
      </c>
      <c r="BM504" s="142" t="s">
        <v>1270</v>
      </c>
    </row>
    <row r="505" spans="2:65" s="12" customFormat="1" ht="11.25">
      <c r="B505" s="148"/>
      <c r="D505" s="149" t="s">
        <v>147</v>
      </c>
      <c r="E505" s="150" t="s">
        <v>19</v>
      </c>
      <c r="F505" s="151" t="s">
        <v>675</v>
      </c>
      <c r="H505" s="150" t="s">
        <v>19</v>
      </c>
      <c r="I505" s="152"/>
      <c r="L505" s="148"/>
      <c r="M505" s="153"/>
      <c r="U505" s="154"/>
      <c r="AT505" s="150" t="s">
        <v>147</v>
      </c>
      <c r="AU505" s="150" t="s">
        <v>87</v>
      </c>
      <c r="AV505" s="12" t="s">
        <v>81</v>
      </c>
      <c r="AW505" s="12" t="s">
        <v>35</v>
      </c>
      <c r="AX505" s="12" t="s">
        <v>74</v>
      </c>
      <c r="AY505" s="150" t="s">
        <v>135</v>
      </c>
    </row>
    <row r="506" spans="2:65" s="13" customFormat="1" ht="11.25">
      <c r="B506" s="155"/>
      <c r="D506" s="149" t="s">
        <v>147</v>
      </c>
      <c r="E506" s="156" t="s">
        <v>19</v>
      </c>
      <c r="F506" s="157" t="s">
        <v>1271</v>
      </c>
      <c r="H506" s="158">
        <v>13.4</v>
      </c>
      <c r="I506" s="159"/>
      <c r="L506" s="155"/>
      <c r="M506" s="160"/>
      <c r="U506" s="161"/>
      <c r="AT506" s="156" t="s">
        <v>147</v>
      </c>
      <c r="AU506" s="156" t="s">
        <v>87</v>
      </c>
      <c r="AV506" s="13" t="s">
        <v>87</v>
      </c>
      <c r="AW506" s="13" t="s">
        <v>35</v>
      </c>
      <c r="AX506" s="13" t="s">
        <v>74</v>
      </c>
      <c r="AY506" s="156" t="s">
        <v>135</v>
      </c>
    </row>
    <row r="507" spans="2:65" s="15" customFormat="1" ht="11.25">
      <c r="B507" s="169"/>
      <c r="D507" s="149" t="s">
        <v>147</v>
      </c>
      <c r="E507" s="170" t="s">
        <v>19</v>
      </c>
      <c r="F507" s="171" t="s">
        <v>162</v>
      </c>
      <c r="H507" s="172">
        <v>13.4</v>
      </c>
      <c r="I507" s="173"/>
      <c r="L507" s="169"/>
      <c r="M507" s="174"/>
      <c r="U507" s="175"/>
      <c r="AT507" s="170" t="s">
        <v>147</v>
      </c>
      <c r="AU507" s="170" t="s">
        <v>87</v>
      </c>
      <c r="AV507" s="15" t="s">
        <v>143</v>
      </c>
      <c r="AW507" s="15" t="s">
        <v>35</v>
      </c>
      <c r="AX507" s="15" t="s">
        <v>81</v>
      </c>
      <c r="AY507" s="170" t="s">
        <v>135</v>
      </c>
    </row>
    <row r="508" spans="2:65" s="1" customFormat="1" ht="24.2" customHeight="1">
      <c r="B508" s="33"/>
      <c r="C508" s="131" t="s">
        <v>815</v>
      </c>
      <c r="D508" s="131" t="s">
        <v>138</v>
      </c>
      <c r="E508" s="132" t="s">
        <v>1272</v>
      </c>
      <c r="F508" s="133" t="s">
        <v>1273</v>
      </c>
      <c r="G508" s="134" t="s">
        <v>701</v>
      </c>
      <c r="H508" s="187"/>
      <c r="I508" s="136"/>
      <c r="J508" s="137">
        <f>ROUND(I508*H508,2)</f>
        <v>0</v>
      </c>
      <c r="K508" s="133" t="s">
        <v>142</v>
      </c>
      <c r="L508" s="33"/>
      <c r="M508" s="138" t="s">
        <v>19</v>
      </c>
      <c r="N508" s="139" t="s">
        <v>46</v>
      </c>
      <c r="P508" s="140">
        <f>O508*H508</f>
        <v>0</v>
      </c>
      <c r="Q508" s="140">
        <v>0</v>
      </c>
      <c r="R508" s="140">
        <f>Q508*H508</f>
        <v>0</v>
      </c>
      <c r="S508" s="140">
        <v>0</v>
      </c>
      <c r="T508" s="140">
        <f>S508*H508</f>
        <v>0</v>
      </c>
      <c r="U508" s="141" t="s">
        <v>19</v>
      </c>
      <c r="AR508" s="142" t="s">
        <v>318</v>
      </c>
      <c r="AT508" s="142" t="s">
        <v>138</v>
      </c>
      <c r="AU508" s="142" t="s">
        <v>87</v>
      </c>
      <c r="AY508" s="18" t="s">
        <v>135</v>
      </c>
      <c r="BE508" s="143">
        <f>IF(N508="základní",J508,0)</f>
        <v>0</v>
      </c>
      <c r="BF508" s="143">
        <f>IF(N508="snížená",J508,0)</f>
        <v>0</v>
      </c>
      <c r="BG508" s="143">
        <f>IF(N508="zákl. přenesená",J508,0)</f>
        <v>0</v>
      </c>
      <c r="BH508" s="143">
        <f>IF(N508="sníž. přenesená",J508,0)</f>
        <v>0</v>
      </c>
      <c r="BI508" s="143">
        <f>IF(N508="nulová",J508,0)</f>
        <v>0</v>
      </c>
      <c r="BJ508" s="18" t="s">
        <v>87</v>
      </c>
      <c r="BK508" s="143">
        <f>ROUND(I508*H508,2)</f>
        <v>0</v>
      </c>
      <c r="BL508" s="18" t="s">
        <v>318</v>
      </c>
      <c r="BM508" s="142" t="s">
        <v>1274</v>
      </c>
    </row>
    <row r="509" spans="2:65" s="1" customFormat="1" ht="11.25">
      <c r="B509" s="33"/>
      <c r="D509" s="144" t="s">
        <v>145</v>
      </c>
      <c r="F509" s="145" t="s">
        <v>1275</v>
      </c>
      <c r="I509" s="146"/>
      <c r="L509" s="33"/>
      <c r="M509" s="147"/>
      <c r="U509" s="54"/>
      <c r="AT509" s="18" t="s">
        <v>145</v>
      </c>
      <c r="AU509" s="18" t="s">
        <v>87</v>
      </c>
    </row>
    <row r="510" spans="2:65" s="11" customFormat="1" ht="22.9" customHeight="1">
      <c r="B510" s="119"/>
      <c r="D510" s="120" t="s">
        <v>73</v>
      </c>
      <c r="E510" s="129" t="s">
        <v>704</v>
      </c>
      <c r="F510" s="129" t="s">
        <v>705</v>
      </c>
      <c r="I510" s="122"/>
      <c r="J510" s="130">
        <f>BK510</f>
        <v>0</v>
      </c>
      <c r="L510" s="119"/>
      <c r="M510" s="124"/>
      <c r="P510" s="125">
        <f>SUM(P511:P561)</f>
        <v>0</v>
      </c>
      <c r="R510" s="125">
        <f>SUM(R511:R561)</f>
        <v>7.4530999999999986E-2</v>
      </c>
      <c r="T510" s="125">
        <f>SUM(T511:T561)</f>
        <v>0.26800000000000002</v>
      </c>
      <c r="U510" s="126"/>
      <c r="AR510" s="120" t="s">
        <v>87</v>
      </c>
      <c r="AT510" s="127" t="s">
        <v>73</v>
      </c>
      <c r="AU510" s="127" t="s">
        <v>81</v>
      </c>
      <c r="AY510" s="120" t="s">
        <v>135</v>
      </c>
      <c r="BK510" s="128">
        <f>SUM(BK511:BK561)</f>
        <v>0</v>
      </c>
    </row>
    <row r="511" spans="2:65" s="1" customFormat="1" ht="16.5" customHeight="1">
      <c r="B511" s="33"/>
      <c r="C511" s="131" t="s">
        <v>820</v>
      </c>
      <c r="D511" s="131" t="s">
        <v>138</v>
      </c>
      <c r="E511" s="132" t="s">
        <v>1276</v>
      </c>
      <c r="F511" s="133" t="s">
        <v>1277</v>
      </c>
      <c r="G511" s="134" t="s">
        <v>445</v>
      </c>
      <c r="H511" s="135">
        <v>1</v>
      </c>
      <c r="I511" s="136"/>
      <c r="J511" s="137">
        <f>ROUND(I511*H511,2)</f>
        <v>0</v>
      </c>
      <c r="K511" s="133" t="s">
        <v>19</v>
      </c>
      <c r="L511" s="33"/>
      <c r="M511" s="138" t="s">
        <v>19</v>
      </c>
      <c r="N511" s="139" t="s">
        <v>46</v>
      </c>
      <c r="P511" s="140">
        <f>O511*H511</f>
        <v>0</v>
      </c>
      <c r="Q511" s="140">
        <v>0</v>
      </c>
      <c r="R511" s="140">
        <f>Q511*H511</f>
        <v>0</v>
      </c>
      <c r="S511" s="140">
        <v>0.01</v>
      </c>
      <c r="T511" s="140">
        <f>S511*H511</f>
        <v>0.01</v>
      </c>
      <c r="U511" s="141" t="s">
        <v>19</v>
      </c>
      <c r="AR511" s="142" t="s">
        <v>318</v>
      </c>
      <c r="AT511" s="142" t="s">
        <v>138</v>
      </c>
      <c r="AU511" s="142" t="s">
        <v>87</v>
      </c>
      <c r="AY511" s="18" t="s">
        <v>135</v>
      </c>
      <c r="BE511" s="143">
        <f>IF(N511="základní",J511,0)</f>
        <v>0</v>
      </c>
      <c r="BF511" s="143">
        <f>IF(N511="snížená",J511,0)</f>
        <v>0</v>
      </c>
      <c r="BG511" s="143">
        <f>IF(N511="zákl. přenesená",J511,0)</f>
        <v>0</v>
      </c>
      <c r="BH511" s="143">
        <f>IF(N511="sníž. přenesená",J511,0)</f>
        <v>0</v>
      </c>
      <c r="BI511" s="143">
        <f>IF(N511="nulová",J511,0)</f>
        <v>0</v>
      </c>
      <c r="BJ511" s="18" t="s">
        <v>87</v>
      </c>
      <c r="BK511" s="143">
        <f>ROUND(I511*H511,2)</f>
        <v>0</v>
      </c>
      <c r="BL511" s="18" t="s">
        <v>318</v>
      </c>
      <c r="BM511" s="142" t="s">
        <v>1278</v>
      </c>
    </row>
    <row r="512" spans="2:65" s="12" customFormat="1" ht="11.25">
      <c r="B512" s="148"/>
      <c r="D512" s="149" t="s">
        <v>147</v>
      </c>
      <c r="E512" s="150" t="s">
        <v>19</v>
      </c>
      <c r="F512" s="151" t="s">
        <v>1279</v>
      </c>
      <c r="H512" s="150" t="s">
        <v>19</v>
      </c>
      <c r="I512" s="152"/>
      <c r="L512" s="148"/>
      <c r="M512" s="153"/>
      <c r="U512" s="154"/>
      <c r="AT512" s="150" t="s">
        <v>147</v>
      </c>
      <c r="AU512" s="150" t="s">
        <v>87</v>
      </c>
      <c r="AV512" s="12" t="s">
        <v>81</v>
      </c>
      <c r="AW512" s="12" t="s">
        <v>35</v>
      </c>
      <c r="AX512" s="12" t="s">
        <v>74</v>
      </c>
      <c r="AY512" s="150" t="s">
        <v>135</v>
      </c>
    </row>
    <row r="513" spans="2:65" s="13" customFormat="1" ht="11.25">
      <c r="B513" s="155"/>
      <c r="D513" s="149" t="s">
        <v>147</v>
      </c>
      <c r="E513" s="156" t="s">
        <v>19</v>
      </c>
      <c r="F513" s="157" t="s">
        <v>1280</v>
      </c>
      <c r="H513" s="158">
        <v>1</v>
      </c>
      <c r="I513" s="159"/>
      <c r="L513" s="155"/>
      <c r="M513" s="160"/>
      <c r="U513" s="161"/>
      <c r="AT513" s="156" t="s">
        <v>147</v>
      </c>
      <c r="AU513" s="156" t="s">
        <v>87</v>
      </c>
      <c r="AV513" s="13" t="s">
        <v>87</v>
      </c>
      <c r="AW513" s="13" t="s">
        <v>35</v>
      </c>
      <c r="AX513" s="13" t="s">
        <v>74</v>
      </c>
      <c r="AY513" s="156" t="s">
        <v>135</v>
      </c>
    </row>
    <row r="514" spans="2:65" s="15" customFormat="1" ht="11.25">
      <c r="B514" s="169"/>
      <c r="D514" s="149" t="s">
        <v>147</v>
      </c>
      <c r="E514" s="170" t="s">
        <v>19</v>
      </c>
      <c r="F514" s="171" t="s">
        <v>162</v>
      </c>
      <c r="H514" s="172">
        <v>1</v>
      </c>
      <c r="I514" s="173"/>
      <c r="L514" s="169"/>
      <c r="M514" s="174"/>
      <c r="U514" s="175"/>
      <c r="AT514" s="170" t="s">
        <v>147</v>
      </c>
      <c r="AU514" s="170" t="s">
        <v>87</v>
      </c>
      <c r="AV514" s="15" t="s">
        <v>143</v>
      </c>
      <c r="AW514" s="15" t="s">
        <v>35</v>
      </c>
      <c r="AX514" s="15" t="s">
        <v>81</v>
      </c>
      <c r="AY514" s="170" t="s">
        <v>135</v>
      </c>
    </row>
    <row r="515" spans="2:65" s="1" customFormat="1" ht="16.5" customHeight="1">
      <c r="B515" s="33"/>
      <c r="C515" s="131" t="s">
        <v>825</v>
      </c>
      <c r="D515" s="131" t="s">
        <v>138</v>
      </c>
      <c r="E515" s="132" t="s">
        <v>1281</v>
      </c>
      <c r="F515" s="133" t="s">
        <v>1282</v>
      </c>
      <c r="G515" s="134" t="s">
        <v>204</v>
      </c>
      <c r="H515" s="135">
        <v>8.6</v>
      </c>
      <c r="I515" s="136"/>
      <c r="J515" s="137">
        <f>ROUND(I515*H515,2)</f>
        <v>0</v>
      </c>
      <c r="K515" s="133" t="s">
        <v>142</v>
      </c>
      <c r="L515" s="33"/>
      <c r="M515" s="138" t="s">
        <v>19</v>
      </c>
      <c r="N515" s="139" t="s">
        <v>46</v>
      </c>
      <c r="P515" s="140">
        <f>O515*H515</f>
        <v>0</v>
      </c>
      <c r="Q515" s="140">
        <v>0</v>
      </c>
      <c r="R515" s="140">
        <f>Q515*H515</f>
        <v>0</v>
      </c>
      <c r="S515" s="140">
        <v>0.03</v>
      </c>
      <c r="T515" s="140">
        <f>S515*H515</f>
        <v>0.25800000000000001</v>
      </c>
      <c r="U515" s="141" t="s">
        <v>19</v>
      </c>
      <c r="AR515" s="142" t="s">
        <v>318</v>
      </c>
      <c r="AT515" s="142" t="s">
        <v>138</v>
      </c>
      <c r="AU515" s="142" t="s">
        <v>87</v>
      </c>
      <c r="AY515" s="18" t="s">
        <v>135</v>
      </c>
      <c r="BE515" s="143">
        <f>IF(N515="základní",J515,0)</f>
        <v>0</v>
      </c>
      <c r="BF515" s="143">
        <f>IF(N515="snížená",J515,0)</f>
        <v>0</v>
      </c>
      <c r="BG515" s="143">
        <f>IF(N515="zákl. přenesená",J515,0)</f>
        <v>0</v>
      </c>
      <c r="BH515" s="143">
        <f>IF(N515="sníž. přenesená",J515,0)</f>
        <v>0</v>
      </c>
      <c r="BI515" s="143">
        <f>IF(N515="nulová",J515,0)</f>
        <v>0</v>
      </c>
      <c r="BJ515" s="18" t="s">
        <v>87</v>
      </c>
      <c r="BK515" s="143">
        <f>ROUND(I515*H515,2)</f>
        <v>0</v>
      </c>
      <c r="BL515" s="18" t="s">
        <v>318</v>
      </c>
      <c r="BM515" s="142" t="s">
        <v>1283</v>
      </c>
    </row>
    <row r="516" spans="2:65" s="1" customFormat="1" ht="11.25">
      <c r="B516" s="33"/>
      <c r="D516" s="144" t="s">
        <v>145</v>
      </c>
      <c r="F516" s="145" t="s">
        <v>1284</v>
      </c>
      <c r="I516" s="146"/>
      <c r="L516" s="33"/>
      <c r="M516" s="147"/>
      <c r="U516" s="54"/>
      <c r="AT516" s="18" t="s">
        <v>145</v>
      </c>
      <c r="AU516" s="18" t="s">
        <v>87</v>
      </c>
    </row>
    <row r="517" spans="2:65" s="12" customFormat="1" ht="11.25">
      <c r="B517" s="148"/>
      <c r="D517" s="149" t="s">
        <v>147</v>
      </c>
      <c r="E517" s="150" t="s">
        <v>19</v>
      </c>
      <c r="F517" s="151" t="s">
        <v>1285</v>
      </c>
      <c r="H517" s="150" t="s">
        <v>19</v>
      </c>
      <c r="I517" s="152"/>
      <c r="L517" s="148"/>
      <c r="M517" s="153"/>
      <c r="U517" s="154"/>
      <c r="AT517" s="150" t="s">
        <v>147</v>
      </c>
      <c r="AU517" s="150" t="s">
        <v>87</v>
      </c>
      <c r="AV517" s="12" t="s">
        <v>81</v>
      </c>
      <c r="AW517" s="12" t="s">
        <v>35</v>
      </c>
      <c r="AX517" s="12" t="s">
        <v>74</v>
      </c>
      <c r="AY517" s="150" t="s">
        <v>135</v>
      </c>
    </row>
    <row r="518" spans="2:65" s="13" customFormat="1" ht="11.25">
      <c r="B518" s="155"/>
      <c r="D518" s="149" t="s">
        <v>147</v>
      </c>
      <c r="E518" s="156" t="s">
        <v>19</v>
      </c>
      <c r="F518" s="157" t="s">
        <v>1286</v>
      </c>
      <c r="H518" s="158">
        <v>8.6</v>
      </c>
      <c r="I518" s="159"/>
      <c r="L518" s="155"/>
      <c r="M518" s="160"/>
      <c r="U518" s="161"/>
      <c r="AT518" s="156" t="s">
        <v>147</v>
      </c>
      <c r="AU518" s="156" t="s">
        <v>87</v>
      </c>
      <c r="AV518" s="13" t="s">
        <v>87</v>
      </c>
      <c r="AW518" s="13" t="s">
        <v>35</v>
      </c>
      <c r="AX518" s="13" t="s">
        <v>74</v>
      </c>
      <c r="AY518" s="156" t="s">
        <v>135</v>
      </c>
    </row>
    <row r="519" spans="2:65" s="15" customFormat="1" ht="11.25">
      <c r="B519" s="169"/>
      <c r="D519" s="149" t="s">
        <v>147</v>
      </c>
      <c r="E519" s="170" t="s">
        <v>19</v>
      </c>
      <c r="F519" s="171" t="s">
        <v>162</v>
      </c>
      <c r="H519" s="172">
        <v>8.6</v>
      </c>
      <c r="I519" s="173"/>
      <c r="L519" s="169"/>
      <c r="M519" s="174"/>
      <c r="U519" s="175"/>
      <c r="AT519" s="170" t="s">
        <v>147</v>
      </c>
      <c r="AU519" s="170" t="s">
        <v>87</v>
      </c>
      <c r="AV519" s="15" t="s">
        <v>143</v>
      </c>
      <c r="AW519" s="15" t="s">
        <v>35</v>
      </c>
      <c r="AX519" s="15" t="s">
        <v>81</v>
      </c>
      <c r="AY519" s="170" t="s">
        <v>135</v>
      </c>
    </row>
    <row r="520" spans="2:65" s="1" customFormat="1" ht="16.5" customHeight="1">
      <c r="B520" s="33"/>
      <c r="C520" s="131" t="s">
        <v>831</v>
      </c>
      <c r="D520" s="131" t="s">
        <v>138</v>
      </c>
      <c r="E520" s="132" t="s">
        <v>1287</v>
      </c>
      <c r="F520" s="133" t="s">
        <v>1288</v>
      </c>
      <c r="G520" s="134" t="s">
        <v>445</v>
      </c>
      <c r="H520" s="135">
        <v>7</v>
      </c>
      <c r="I520" s="136"/>
      <c r="J520" s="137">
        <f>ROUND(I520*H520,2)</f>
        <v>0</v>
      </c>
      <c r="K520" s="133" t="s">
        <v>19</v>
      </c>
      <c r="L520" s="33"/>
      <c r="M520" s="138" t="s">
        <v>19</v>
      </c>
      <c r="N520" s="139" t="s">
        <v>46</v>
      </c>
      <c r="P520" s="140">
        <f>O520*H520</f>
        <v>0</v>
      </c>
      <c r="Q520" s="140">
        <v>0</v>
      </c>
      <c r="R520" s="140">
        <f>Q520*H520</f>
        <v>0</v>
      </c>
      <c r="S520" s="140">
        <v>0</v>
      </c>
      <c r="T520" s="140">
        <f>S520*H520</f>
        <v>0</v>
      </c>
      <c r="U520" s="141" t="s">
        <v>19</v>
      </c>
      <c r="AR520" s="142" t="s">
        <v>318</v>
      </c>
      <c r="AT520" s="142" t="s">
        <v>138</v>
      </c>
      <c r="AU520" s="142" t="s">
        <v>87</v>
      </c>
      <c r="AY520" s="18" t="s">
        <v>135</v>
      </c>
      <c r="BE520" s="143">
        <f>IF(N520="základní",J520,0)</f>
        <v>0</v>
      </c>
      <c r="BF520" s="143">
        <f>IF(N520="snížená",J520,0)</f>
        <v>0</v>
      </c>
      <c r="BG520" s="143">
        <f>IF(N520="zákl. přenesená",J520,0)</f>
        <v>0</v>
      </c>
      <c r="BH520" s="143">
        <f>IF(N520="sníž. přenesená",J520,0)</f>
        <v>0</v>
      </c>
      <c r="BI520" s="143">
        <f>IF(N520="nulová",J520,0)</f>
        <v>0</v>
      </c>
      <c r="BJ520" s="18" t="s">
        <v>87</v>
      </c>
      <c r="BK520" s="143">
        <f>ROUND(I520*H520,2)</f>
        <v>0</v>
      </c>
      <c r="BL520" s="18" t="s">
        <v>318</v>
      </c>
      <c r="BM520" s="142" t="s">
        <v>1289</v>
      </c>
    </row>
    <row r="521" spans="2:65" s="12" customFormat="1" ht="11.25">
      <c r="B521" s="148"/>
      <c r="D521" s="149" t="s">
        <v>147</v>
      </c>
      <c r="E521" s="150" t="s">
        <v>19</v>
      </c>
      <c r="F521" s="151" t="s">
        <v>737</v>
      </c>
      <c r="H521" s="150" t="s">
        <v>19</v>
      </c>
      <c r="I521" s="152"/>
      <c r="L521" s="148"/>
      <c r="M521" s="153"/>
      <c r="U521" s="154"/>
      <c r="AT521" s="150" t="s">
        <v>147</v>
      </c>
      <c r="AU521" s="150" t="s">
        <v>87</v>
      </c>
      <c r="AV521" s="12" t="s">
        <v>81</v>
      </c>
      <c r="AW521" s="12" t="s">
        <v>35</v>
      </c>
      <c r="AX521" s="12" t="s">
        <v>74</v>
      </c>
      <c r="AY521" s="150" t="s">
        <v>135</v>
      </c>
    </row>
    <row r="522" spans="2:65" s="13" customFormat="1" ht="11.25">
      <c r="B522" s="155"/>
      <c r="D522" s="149" t="s">
        <v>147</v>
      </c>
      <c r="E522" s="156" t="s">
        <v>19</v>
      </c>
      <c r="F522" s="157" t="s">
        <v>1290</v>
      </c>
      <c r="H522" s="158">
        <v>7</v>
      </c>
      <c r="I522" s="159"/>
      <c r="L522" s="155"/>
      <c r="M522" s="160"/>
      <c r="U522" s="161"/>
      <c r="AT522" s="156" t="s">
        <v>147</v>
      </c>
      <c r="AU522" s="156" t="s">
        <v>87</v>
      </c>
      <c r="AV522" s="13" t="s">
        <v>87</v>
      </c>
      <c r="AW522" s="13" t="s">
        <v>35</v>
      </c>
      <c r="AX522" s="13" t="s">
        <v>74</v>
      </c>
      <c r="AY522" s="156" t="s">
        <v>135</v>
      </c>
    </row>
    <row r="523" spans="2:65" s="15" customFormat="1" ht="11.25">
      <c r="B523" s="169"/>
      <c r="D523" s="149" t="s">
        <v>147</v>
      </c>
      <c r="E523" s="170" t="s">
        <v>19</v>
      </c>
      <c r="F523" s="171" t="s">
        <v>162</v>
      </c>
      <c r="H523" s="172">
        <v>7</v>
      </c>
      <c r="I523" s="173"/>
      <c r="L523" s="169"/>
      <c r="M523" s="174"/>
      <c r="U523" s="175"/>
      <c r="AT523" s="170" t="s">
        <v>147</v>
      </c>
      <c r="AU523" s="170" t="s">
        <v>87</v>
      </c>
      <c r="AV523" s="15" t="s">
        <v>143</v>
      </c>
      <c r="AW523" s="15" t="s">
        <v>35</v>
      </c>
      <c r="AX523" s="15" t="s">
        <v>81</v>
      </c>
      <c r="AY523" s="170" t="s">
        <v>135</v>
      </c>
    </row>
    <row r="524" spans="2:65" s="1" customFormat="1" ht="16.5" customHeight="1">
      <c r="B524" s="33"/>
      <c r="C524" s="131" t="s">
        <v>836</v>
      </c>
      <c r="D524" s="131" t="s">
        <v>138</v>
      </c>
      <c r="E524" s="132" t="s">
        <v>1291</v>
      </c>
      <c r="F524" s="133" t="s">
        <v>1292</v>
      </c>
      <c r="G524" s="134" t="s">
        <v>445</v>
      </c>
      <c r="H524" s="135">
        <v>1</v>
      </c>
      <c r="I524" s="136"/>
      <c r="J524" s="137">
        <f>ROUND(I524*H524,2)</f>
        <v>0</v>
      </c>
      <c r="K524" s="133" t="s">
        <v>19</v>
      </c>
      <c r="L524" s="33"/>
      <c r="M524" s="138" t="s">
        <v>19</v>
      </c>
      <c r="N524" s="139" t="s">
        <v>46</v>
      </c>
      <c r="P524" s="140">
        <f>O524*H524</f>
        <v>0</v>
      </c>
      <c r="Q524" s="140">
        <v>0</v>
      </c>
      <c r="R524" s="140">
        <f>Q524*H524</f>
        <v>0</v>
      </c>
      <c r="S524" s="140">
        <v>0</v>
      </c>
      <c r="T524" s="140">
        <f>S524*H524</f>
        <v>0</v>
      </c>
      <c r="U524" s="141" t="s">
        <v>19</v>
      </c>
      <c r="AR524" s="142" t="s">
        <v>318</v>
      </c>
      <c r="AT524" s="142" t="s">
        <v>138</v>
      </c>
      <c r="AU524" s="142" t="s">
        <v>87</v>
      </c>
      <c r="AY524" s="18" t="s">
        <v>135</v>
      </c>
      <c r="BE524" s="143">
        <f>IF(N524="základní",J524,0)</f>
        <v>0</v>
      </c>
      <c r="BF524" s="143">
        <f>IF(N524="snížená",J524,0)</f>
        <v>0</v>
      </c>
      <c r="BG524" s="143">
        <f>IF(N524="zákl. přenesená",J524,0)</f>
        <v>0</v>
      </c>
      <c r="BH524" s="143">
        <f>IF(N524="sníž. přenesená",J524,0)</f>
        <v>0</v>
      </c>
      <c r="BI524" s="143">
        <f>IF(N524="nulová",J524,0)</f>
        <v>0</v>
      </c>
      <c r="BJ524" s="18" t="s">
        <v>87</v>
      </c>
      <c r="BK524" s="143">
        <f>ROUND(I524*H524,2)</f>
        <v>0</v>
      </c>
      <c r="BL524" s="18" t="s">
        <v>318</v>
      </c>
      <c r="BM524" s="142" t="s">
        <v>1293</v>
      </c>
    </row>
    <row r="525" spans="2:65" s="12" customFormat="1" ht="11.25">
      <c r="B525" s="148"/>
      <c r="D525" s="149" t="s">
        <v>147</v>
      </c>
      <c r="E525" s="150" t="s">
        <v>19</v>
      </c>
      <c r="F525" s="151" t="s">
        <v>737</v>
      </c>
      <c r="H525" s="150" t="s">
        <v>19</v>
      </c>
      <c r="I525" s="152"/>
      <c r="L525" s="148"/>
      <c r="M525" s="153"/>
      <c r="U525" s="154"/>
      <c r="AT525" s="150" t="s">
        <v>147</v>
      </c>
      <c r="AU525" s="150" t="s">
        <v>87</v>
      </c>
      <c r="AV525" s="12" t="s">
        <v>81</v>
      </c>
      <c r="AW525" s="12" t="s">
        <v>35</v>
      </c>
      <c r="AX525" s="12" t="s">
        <v>74</v>
      </c>
      <c r="AY525" s="150" t="s">
        <v>135</v>
      </c>
    </row>
    <row r="526" spans="2:65" s="13" customFormat="1" ht="11.25">
      <c r="B526" s="155"/>
      <c r="D526" s="149" t="s">
        <v>147</v>
      </c>
      <c r="E526" s="156" t="s">
        <v>19</v>
      </c>
      <c r="F526" s="157" t="s">
        <v>1294</v>
      </c>
      <c r="H526" s="158">
        <v>1</v>
      </c>
      <c r="I526" s="159"/>
      <c r="L526" s="155"/>
      <c r="M526" s="160"/>
      <c r="U526" s="161"/>
      <c r="AT526" s="156" t="s">
        <v>147</v>
      </c>
      <c r="AU526" s="156" t="s">
        <v>87</v>
      </c>
      <c r="AV526" s="13" t="s">
        <v>87</v>
      </c>
      <c r="AW526" s="13" t="s">
        <v>35</v>
      </c>
      <c r="AX526" s="13" t="s">
        <v>74</v>
      </c>
      <c r="AY526" s="156" t="s">
        <v>135</v>
      </c>
    </row>
    <row r="527" spans="2:65" s="15" customFormat="1" ht="11.25">
      <c r="B527" s="169"/>
      <c r="D527" s="149" t="s">
        <v>147</v>
      </c>
      <c r="E527" s="170" t="s">
        <v>19</v>
      </c>
      <c r="F527" s="171" t="s">
        <v>162</v>
      </c>
      <c r="H527" s="172">
        <v>1</v>
      </c>
      <c r="I527" s="173"/>
      <c r="L527" s="169"/>
      <c r="M527" s="174"/>
      <c r="U527" s="175"/>
      <c r="AT527" s="170" t="s">
        <v>147</v>
      </c>
      <c r="AU527" s="170" t="s">
        <v>87</v>
      </c>
      <c r="AV527" s="15" t="s">
        <v>143</v>
      </c>
      <c r="AW527" s="15" t="s">
        <v>35</v>
      </c>
      <c r="AX527" s="15" t="s">
        <v>81</v>
      </c>
      <c r="AY527" s="170" t="s">
        <v>135</v>
      </c>
    </row>
    <row r="528" spans="2:65" s="1" customFormat="1" ht="24.2" customHeight="1">
      <c r="B528" s="33"/>
      <c r="C528" s="131" t="s">
        <v>842</v>
      </c>
      <c r="D528" s="131" t="s">
        <v>138</v>
      </c>
      <c r="E528" s="132" t="s">
        <v>1295</v>
      </c>
      <c r="F528" s="133" t="s">
        <v>1296</v>
      </c>
      <c r="G528" s="134" t="s">
        <v>445</v>
      </c>
      <c r="H528" s="135">
        <v>20</v>
      </c>
      <c r="I528" s="136"/>
      <c r="J528" s="137">
        <f>ROUND(I528*H528,2)</f>
        <v>0</v>
      </c>
      <c r="K528" s="133" t="s">
        <v>19</v>
      </c>
      <c r="L528" s="33"/>
      <c r="M528" s="138" t="s">
        <v>19</v>
      </c>
      <c r="N528" s="139" t="s">
        <v>46</v>
      </c>
      <c r="P528" s="140">
        <f>O528*H528</f>
        <v>0</v>
      </c>
      <c r="Q528" s="140">
        <v>0</v>
      </c>
      <c r="R528" s="140">
        <f>Q528*H528</f>
        <v>0</v>
      </c>
      <c r="S528" s="140">
        <v>0</v>
      </c>
      <c r="T528" s="140">
        <f>S528*H528</f>
        <v>0</v>
      </c>
      <c r="U528" s="141" t="s">
        <v>19</v>
      </c>
      <c r="AR528" s="142" t="s">
        <v>318</v>
      </c>
      <c r="AT528" s="142" t="s">
        <v>138</v>
      </c>
      <c r="AU528" s="142" t="s">
        <v>87</v>
      </c>
      <c r="AY528" s="18" t="s">
        <v>135</v>
      </c>
      <c r="BE528" s="143">
        <f>IF(N528="základní",J528,0)</f>
        <v>0</v>
      </c>
      <c r="BF528" s="143">
        <f>IF(N528="snížená",J528,0)</f>
        <v>0</v>
      </c>
      <c r="BG528" s="143">
        <f>IF(N528="zákl. přenesená",J528,0)</f>
        <v>0</v>
      </c>
      <c r="BH528" s="143">
        <f>IF(N528="sníž. přenesená",J528,0)</f>
        <v>0</v>
      </c>
      <c r="BI528" s="143">
        <f>IF(N528="nulová",J528,0)</f>
        <v>0</v>
      </c>
      <c r="BJ528" s="18" t="s">
        <v>87</v>
      </c>
      <c r="BK528" s="143">
        <f>ROUND(I528*H528,2)</f>
        <v>0</v>
      </c>
      <c r="BL528" s="18" t="s">
        <v>318</v>
      </c>
      <c r="BM528" s="142" t="s">
        <v>1297</v>
      </c>
    </row>
    <row r="529" spans="2:65" s="12" customFormat="1" ht="11.25">
      <c r="B529" s="148"/>
      <c r="D529" s="149" t="s">
        <v>147</v>
      </c>
      <c r="E529" s="150" t="s">
        <v>19</v>
      </c>
      <c r="F529" s="151" t="s">
        <v>448</v>
      </c>
      <c r="H529" s="150" t="s">
        <v>19</v>
      </c>
      <c r="I529" s="152"/>
      <c r="L529" s="148"/>
      <c r="M529" s="153"/>
      <c r="U529" s="154"/>
      <c r="AT529" s="150" t="s">
        <v>147</v>
      </c>
      <c r="AU529" s="150" t="s">
        <v>87</v>
      </c>
      <c r="AV529" s="12" t="s">
        <v>81</v>
      </c>
      <c r="AW529" s="12" t="s">
        <v>35</v>
      </c>
      <c r="AX529" s="12" t="s">
        <v>74</v>
      </c>
      <c r="AY529" s="150" t="s">
        <v>135</v>
      </c>
    </row>
    <row r="530" spans="2:65" s="13" customFormat="1" ht="11.25">
      <c r="B530" s="155"/>
      <c r="D530" s="149" t="s">
        <v>147</v>
      </c>
      <c r="E530" s="156" t="s">
        <v>19</v>
      </c>
      <c r="F530" s="157" t="s">
        <v>1135</v>
      </c>
      <c r="H530" s="158">
        <v>20</v>
      </c>
      <c r="I530" s="159"/>
      <c r="L530" s="155"/>
      <c r="M530" s="160"/>
      <c r="U530" s="161"/>
      <c r="AT530" s="156" t="s">
        <v>147</v>
      </c>
      <c r="AU530" s="156" t="s">
        <v>87</v>
      </c>
      <c r="AV530" s="13" t="s">
        <v>87</v>
      </c>
      <c r="AW530" s="13" t="s">
        <v>35</v>
      </c>
      <c r="AX530" s="13" t="s">
        <v>74</v>
      </c>
      <c r="AY530" s="156" t="s">
        <v>135</v>
      </c>
    </row>
    <row r="531" spans="2:65" s="15" customFormat="1" ht="11.25">
      <c r="B531" s="169"/>
      <c r="D531" s="149" t="s">
        <v>147</v>
      </c>
      <c r="E531" s="170" t="s">
        <v>19</v>
      </c>
      <c r="F531" s="171" t="s">
        <v>162</v>
      </c>
      <c r="H531" s="172">
        <v>20</v>
      </c>
      <c r="I531" s="173"/>
      <c r="L531" s="169"/>
      <c r="M531" s="174"/>
      <c r="U531" s="175"/>
      <c r="AT531" s="170" t="s">
        <v>147</v>
      </c>
      <c r="AU531" s="170" t="s">
        <v>87</v>
      </c>
      <c r="AV531" s="15" t="s">
        <v>143</v>
      </c>
      <c r="AW531" s="15" t="s">
        <v>35</v>
      </c>
      <c r="AX531" s="15" t="s">
        <v>81</v>
      </c>
      <c r="AY531" s="170" t="s">
        <v>135</v>
      </c>
    </row>
    <row r="532" spans="2:65" s="1" customFormat="1" ht="16.5" customHeight="1">
      <c r="B532" s="33"/>
      <c r="C532" s="177" t="s">
        <v>849</v>
      </c>
      <c r="D532" s="177" t="s">
        <v>248</v>
      </c>
      <c r="E532" s="178" t="s">
        <v>1298</v>
      </c>
      <c r="F532" s="179" t="s">
        <v>1299</v>
      </c>
      <c r="G532" s="180" t="s">
        <v>445</v>
      </c>
      <c r="H532" s="181">
        <v>20</v>
      </c>
      <c r="I532" s="182"/>
      <c r="J532" s="183">
        <f>ROUND(I532*H532,2)</f>
        <v>0</v>
      </c>
      <c r="K532" s="179" t="s">
        <v>142</v>
      </c>
      <c r="L532" s="184"/>
      <c r="M532" s="185" t="s">
        <v>19</v>
      </c>
      <c r="N532" s="186" t="s">
        <v>46</v>
      </c>
      <c r="P532" s="140">
        <f>O532*H532</f>
        <v>0</v>
      </c>
      <c r="Q532" s="140">
        <v>3.0899999999999999E-3</v>
      </c>
      <c r="R532" s="140">
        <f>Q532*H532</f>
        <v>6.1799999999999994E-2</v>
      </c>
      <c r="S532" s="140">
        <v>0</v>
      </c>
      <c r="T532" s="140">
        <f>S532*H532</f>
        <v>0</v>
      </c>
      <c r="U532" s="141" t="s">
        <v>19</v>
      </c>
      <c r="AR532" s="142" t="s">
        <v>471</v>
      </c>
      <c r="AT532" s="142" t="s">
        <v>248</v>
      </c>
      <c r="AU532" s="142" t="s">
        <v>87</v>
      </c>
      <c r="AY532" s="18" t="s">
        <v>135</v>
      </c>
      <c r="BE532" s="143">
        <f>IF(N532="základní",J532,0)</f>
        <v>0</v>
      </c>
      <c r="BF532" s="143">
        <f>IF(N532="snížená",J532,0)</f>
        <v>0</v>
      </c>
      <c r="BG532" s="143">
        <f>IF(N532="zákl. přenesená",J532,0)</f>
        <v>0</v>
      </c>
      <c r="BH532" s="143">
        <f>IF(N532="sníž. přenesená",J532,0)</f>
        <v>0</v>
      </c>
      <c r="BI532" s="143">
        <f>IF(N532="nulová",J532,0)</f>
        <v>0</v>
      </c>
      <c r="BJ532" s="18" t="s">
        <v>87</v>
      </c>
      <c r="BK532" s="143">
        <f>ROUND(I532*H532,2)</f>
        <v>0</v>
      </c>
      <c r="BL532" s="18" t="s">
        <v>318</v>
      </c>
      <c r="BM532" s="142" t="s">
        <v>1300</v>
      </c>
    </row>
    <row r="533" spans="2:65" s="1" customFormat="1" ht="16.5" customHeight="1">
      <c r="B533" s="33"/>
      <c r="C533" s="131" t="s">
        <v>855</v>
      </c>
      <c r="D533" s="131" t="s">
        <v>138</v>
      </c>
      <c r="E533" s="132" t="s">
        <v>1301</v>
      </c>
      <c r="F533" s="133" t="s">
        <v>1302</v>
      </c>
      <c r="G533" s="134" t="s">
        <v>204</v>
      </c>
      <c r="H533" s="135">
        <v>82</v>
      </c>
      <c r="I533" s="136"/>
      <c r="J533" s="137">
        <f>ROUND(I533*H533,2)</f>
        <v>0</v>
      </c>
      <c r="K533" s="133" t="s">
        <v>19</v>
      </c>
      <c r="L533" s="33"/>
      <c r="M533" s="138" t="s">
        <v>19</v>
      </c>
      <c r="N533" s="139" t="s">
        <v>46</v>
      </c>
      <c r="P533" s="140">
        <f>O533*H533</f>
        <v>0</v>
      </c>
      <c r="Q533" s="140">
        <v>0</v>
      </c>
      <c r="R533" s="140">
        <f>Q533*H533</f>
        <v>0</v>
      </c>
      <c r="S533" s="140">
        <v>0</v>
      </c>
      <c r="T533" s="140">
        <f>S533*H533</f>
        <v>0</v>
      </c>
      <c r="U533" s="141" t="s">
        <v>19</v>
      </c>
      <c r="AR533" s="142" t="s">
        <v>318</v>
      </c>
      <c r="AT533" s="142" t="s">
        <v>138</v>
      </c>
      <c r="AU533" s="142" t="s">
        <v>87</v>
      </c>
      <c r="AY533" s="18" t="s">
        <v>135</v>
      </c>
      <c r="BE533" s="143">
        <f>IF(N533="základní",J533,0)</f>
        <v>0</v>
      </c>
      <c r="BF533" s="143">
        <f>IF(N533="snížená",J533,0)</f>
        <v>0</v>
      </c>
      <c r="BG533" s="143">
        <f>IF(N533="zákl. přenesená",J533,0)</f>
        <v>0</v>
      </c>
      <c r="BH533" s="143">
        <f>IF(N533="sníž. přenesená",J533,0)</f>
        <v>0</v>
      </c>
      <c r="BI533" s="143">
        <f>IF(N533="nulová",J533,0)</f>
        <v>0</v>
      </c>
      <c r="BJ533" s="18" t="s">
        <v>87</v>
      </c>
      <c r="BK533" s="143">
        <f>ROUND(I533*H533,2)</f>
        <v>0</v>
      </c>
      <c r="BL533" s="18" t="s">
        <v>318</v>
      </c>
      <c r="BM533" s="142" t="s">
        <v>1303</v>
      </c>
    </row>
    <row r="534" spans="2:65" s="12" customFormat="1" ht="11.25">
      <c r="B534" s="148"/>
      <c r="D534" s="149" t="s">
        <v>147</v>
      </c>
      <c r="E534" s="150" t="s">
        <v>19</v>
      </c>
      <c r="F534" s="151" t="s">
        <v>448</v>
      </c>
      <c r="H534" s="150" t="s">
        <v>19</v>
      </c>
      <c r="I534" s="152"/>
      <c r="L534" s="148"/>
      <c r="M534" s="153"/>
      <c r="U534" s="154"/>
      <c r="AT534" s="150" t="s">
        <v>147</v>
      </c>
      <c r="AU534" s="150" t="s">
        <v>87</v>
      </c>
      <c r="AV534" s="12" t="s">
        <v>81</v>
      </c>
      <c r="AW534" s="12" t="s">
        <v>35</v>
      </c>
      <c r="AX534" s="12" t="s">
        <v>74</v>
      </c>
      <c r="AY534" s="150" t="s">
        <v>135</v>
      </c>
    </row>
    <row r="535" spans="2:65" s="13" customFormat="1" ht="11.25">
      <c r="B535" s="155"/>
      <c r="D535" s="149" t="s">
        <v>147</v>
      </c>
      <c r="E535" s="156" t="s">
        <v>19</v>
      </c>
      <c r="F535" s="157" t="s">
        <v>1304</v>
      </c>
      <c r="H535" s="158">
        <v>82</v>
      </c>
      <c r="I535" s="159"/>
      <c r="L535" s="155"/>
      <c r="M535" s="160"/>
      <c r="U535" s="161"/>
      <c r="AT535" s="156" t="s">
        <v>147</v>
      </c>
      <c r="AU535" s="156" t="s">
        <v>87</v>
      </c>
      <c r="AV535" s="13" t="s">
        <v>87</v>
      </c>
      <c r="AW535" s="13" t="s">
        <v>35</v>
      </c>
      <c r="AX535" s="13" t="s">
        <v>74</v>
      </c>
      <c r="AY535" s="156" t="s">
        <v>135</v>
      </c>
    </row>
    <row r="536" spans="2:65" s="15" customFormat="1" ht="11.25">
      <c r="B536" s="169"/>
      <c r="D536" s="149" t="s">
        <v>147</v>
      </c>
      <c r="E536" s="170" t="s">
        <v>19</v>
      </c>
      <c r="F536" s="171" t="s">
        <v>162</v>
      </c>
      <c r="H536" s="172">
        <v>82</v>
      </c>
      <c r="I536" s="173"/>
      <c r="L536" s="169"/>
      <c r="M536" s="174"/>
      <c r="U536" s="175"/>
      <c r="AT536" s="170" t="s">
        <v>147</v>
      </c>
      <c r="AU536" s="170" t="s">
        <v>87</v>
      </c>
      <c r="AV536" s="15" t="s">
        <v>143</v>
      </c>
      <c r="AW536" s="15" t="s">
        <v>35</v>
      </c>
      <c r="AX536" s="15" t="s">
        <v>81</v>
      </c>
      <c r="AY536" s="170" t="s">
        <v>135</v>
      </c>
    </row>
    <row r="537" spans="2:65" s="1" customFormat="1" ht="16.5" customHeight="1">
      <c r="B537" s="33"/>
      <c r="C537" s="131" t="s">
        <v>1305</v>
      </c>
      <c r="D537" s="131" t="s">
        <v>138</v>
      </c>
      <c r="E537" s="132" t="s">
        <v>1306</v>
      </c>
      <c r="F537" s="133" t="s">
        <v>1307</v>
      </c>
      <c r="G537" s="134" t="s">
        <v>445</v>
      </c>
      <c r="H537" s="135">
        <v>4</v>
      </c>
      <c r="I537" s="136"/>
      <c r="J537" s="137">
        <f>ROUND(I537*H537,2)</f>
        <v>0</v>
      </c>
      <c r="K537" s="133" t="s">
        <v>19</v>
      </c>
      <c r="L537" s="33"/>
      <c r="M537" s="138" t="s">
        <v>19</v>
      </c>
      <c r="N537" s="139" t="s">
        <v>46</v>
      </c>
      <c r="P537" s="140">
        <f>O537*H537</f>
        <v>0</v>
      </c>
      <c r="Q537" s="140">
        <v>0</v>
      </c>
      <c r="R537" s="140">
        <f>Q537*H537</f>
        <v>0</v>
      </c>
      <c r="S537" s="140">
        <v>0</v>
      </c>
      <c r="T537" s="140">
        <f>S537*H537</f>
        <v>0</v>
      </c>
      <c r="U537" s="141" t="s">
        <v>19</v>
      </c>
      <c r="AR537" s="142" t="s">
        <v>318</v>
      </c>
      <c r="AT537" s="142" t="s">
        <v>138</v>
      </c>
      <c r="AU537" s="142" t="s">
        <v>87</v>
      </c>
      <c r="AY537" s="18" t="s">
        <v>135</v>
      </c>
      <c r="BE537" s="143">
        <f>IF(N537="základní",J537,0)</f>
        <v>0</v>
      </c>
      <c r="BF537" s="143">
        <f>IF(N537="snížená",J537,0)</f>
        <v>0</v>
      </c>
      <c r="BG537" s="143">
        <f>IF(N537="zákl. přenesená",J537,0)</f>
        <v>0</v>
      </c>
      <c r="BH537" s="143">
        <f>IF(N537="sníž. přenesená",J537,0)</f>
        <v>0</v>
      </c>
      <c r="BI537" s="143">
        <f>IF(N537="nulová",J537,0)</f>
        <v>0</v>
      </c>
      <c r="BJ537" s="18" t="s">
        <v>87</v>
      </c>
      <c r="BK537" s="143">
        <f>ROUND(I537*H537,2)</f>
        <v>0</v>
      </c>
      <c r="BL537" s="18" t="s">
        <v>318</v>
      </c>
      <c r="BM537" s="142" t="s">
        <v>1308</v>
      </c>
    </row>
    <row r="538" spans="2:65" s="12" customFormat="1" ht="11.25">
      <c r="B538" s="148"/>
      <c r="D538" s="149" t="s">
        <v>147</v>
      </c>
      <c r="E538" s="150" t="s">
        <v>19</v>
      </c>
      <c r="F538" s="151" t="s">
        <v>448</v>
      </c>
      <c r="H538" s="150" t="s">
        <v>19</v>
      </c>
      <c r="I538" s="152"/>
      <c r="L538" s="148"/>
      <c r="M538" s="153"/>
      <c r="U538" s="154"/>
      <c r="AT538" s="150" t="s">
        <v>147</v>
      </c>
      <c r="AU538" s="150" t="s">
        <v>87</v>
      </c>
      <c r="AV538" s="12" t="s">
        <v>81</v>
      </c>
      <c r="AW538" s="12" t="s">
        <v>35</v>
      </c>
      <c r="AX538" s="12" t="s">
        <v>74</v>
      </c>
      <c r="AY538" s="150" t="s">
        <v>135</v>
      </c>
    </row>
    <row r="539" spans="2:65" s="13" customFormat="1" ht="11.25">
      <c r="B539" s="155"/>
      <c r="D539" s="149" t="s">
        <v>147</v>
      </c>
      <c r="E539" s="156" t="s">
        <v>19</v>
      </c>
      <c r="F539" s="157" t="s">
        <v>1136</v>
      </c>
      <c r="H539" s="158">
        <v>4</v>
      </c>
      <c r="I539" s="159"/>
      <c r="L539" s="155"/>
      <c r="M539" s="160"/>
      <c r="U539" s="161"/>
      <c r="AT539" s="156" t="s">
        <v>147</v>
      </c>
      <c r="AU539" s="156" t="s">
        <v>87</v>
      </c>
      <c r="AV539" s="13" t="s">
        <v>87</v>
      </c>
      <c r="AW539" s="13" t="s">
        <v>35</v>
      </c>
      <c r="AX539" s="13" t="s">
        <v>74</v>
      </c>
      <c r="AY539" s="156" t="s">
        <v>135</v>
      </c>
    </row>
    <row r="540" spans="2:65" s="15" customFormat="1" ht="11.25">
      <c r="B540" s="169"/>
      <c r="D540" s="149" t="s">
        <v>147</v>
      </c>
      <c r="E540" s="170" t="s">
        <v>19</v>
      </c>
      <c r="F540" s="171" t="s">
        <v>162</v>
      </c>
      <c r="H540" s="172">
        <v>4</v>
      </c>
      <c r="I540" s="173"/>
      <c r="L540" s="169"/>
      <c r="M540" s="174"/>
      <c r="U540" s="175"/>
      <c r="AT540" s="170" t="s">
        <v>147</v>
      </c>
      <c r="AU540" s="170" t="s">
        <v>87</v>
      </c>
      <c r="AV540" s="15" t="s">
        <v>143</v>
      </c>
      <c r="AW540" s="15" t="s">
        <v>35</v>
      </c>
      <c r="AX540" s="15" t="s">
        <v>81</v>
      </c>
      <c r="AY540" s="170" t="s">
        <v>135</v>
      </c>
    </row>
    <row r="541" spans="2:65" s="1" customFormat="1" ht="24.2" customHeight="1">
      <c r="B541" s="33"/>
      <c r="C541" s="131" t="s">
        <v>1309</v>
      </c>
      <c r="D541" s="131" t="s">
        <v>138</v>
      </c>
      <c r="E541" s="132" t="s">
        <v>1310</v>
      </c>
      <c r="F541" s="133" t="s">
        <v>1311</v>
      </c>
      <c r="G541" s="134" t="s">
        <v>445</v>
      </c>
      <c r="H541" s="135">
        <v>1</v>
      </c>
      <c r="I541" s="136"/>
      <c r="J541" s="137">
        <f>ROUND(I541*H541,2)</f>
        <v>0</v>
      </c>
      <c r="K541" s="133" t="s">
        <v>19</v>
      </c>
      <c r="L541" s="33"/>
      <c r="M541" s="138" t="s">
        <v>19</v>
      </c>
      <c r="N541" s="139" t="s">
        <v>46</v>
      </c>
      <c r="P541" s="140">
        <f>O541*H541</f>
        <v>0</v>
      </c>
      <c r="Q541" s="140">
        <v>0</v>
      </c>
      <c r="R541" s="140">
        <f>Q541*H541</f>
        <v>0</v>
      </c>
      <c r="S541" s="140">
        <v>0</v>
      </c>
      <c r="T541" s="140">
        <f>S541*H541</f>
        <v>0</v>
      </c>
      <c r="U541" s="141" t="s">
        <v>19</v>
      </c>
      <c r="AR541" s="142" t="s">
        <v>318</v>
      </c>
      <c r="AT541" s="142" t="s">
        <v>138</v>
      </c>
      <c r="AU541" s="142" t="s">
        <v>87</v>
      </c>
      <c r="AY541" s="18" t="s">
        <v>135</v>
      </c>
      <c r="BE541" s="143">
        <f>IF(N541="základní",J541,0)</f>
        <v>0</v>
      </c>
      <c r="BF541" s="143">
        <f>IF(N541="snížená",J541,0)</f>
        <v>0</v>
      </c>
      <c r="BG541" s="143">
        <f>IF(N541="zákl. přenesená",J541,0)</f>
        <v>0</v>
      </c>
      <c r="BH541" s="143">
        <f>IF(N541="sníž. přenesená",J541,0)</f>
        <v>0</v>
      </c>
      <c r="BI541" s="143">
        <f>IF(N541="nulová",J541,0)</f>
        <v>0</v>
      </c>
      <c r="BJ541" s="18" t="s">
        <v>87</v>
      </c>
      <c r="BK541" s="143">
        <f>ROUND(I541*H541,2)</f>
        <v>0</v>
      </c>
      <c r="BL541" s="18" t="s">
        <v>318</v>
      </c>
      <c r="BM541" s="142" t="s">
        <v>1312</v>
      </c>
    </row>
    <row r="542" spans="2:65" s="12" customFormat="1" ht="11.25">
      <c r="B542" s="148"/>
      <c r="D542" s="149" t="s">
        <v>147</v>
      </c>
      <c r="E542" s="150" t="s">
        <v>19</v>
      </c>
      <c r="F542" s="151" t="s">
        <v>448</v>
      </c>
      <c r="H542" s="150" t="s">
        <v>19</v>
      </c>
      <c r="I542" s="152"/>
      <c r="L542" s="148"/>
      <c r="M542" s="153"/>
      <c r="U542" s="154"/>
      <c r="AT542" s="150" t="s">
        <v>147</v>
      </c>
      <c r="AU542" s="150" t="s">
        <v>87</v>
      </c>
      <c r="AV542" s="12" t="s">
        <v>81</v>
      </c>
      <c r="AW542" s="12" t="s">
        <v>35</v>
      </c>
      <c r="AX542" s="12" t="s">
        <v>74</v>
      </c>
      <c r="AY542" s="150" t="s">
        <v>135</v>
      </c>
    </row>
    <row r="543" spans="2:65" s="13" customFormat="1" ht="11.25">
      <c r="B543" s="155"/>
      <c r="D543" s="149" t="s">
        <v>147</v>
      </c>
      <c r="E543" s="156" t="s">
        <v>19</v>
      </c>
      <c r="F543" s="157" t="s">
        <v>1313</v>
      </c>
      <c r="H543" s="158">
        <v>1</v>
      </c>
      <c r="I543" s="159"/>
      <c r="L543" s="155"/>
      <c r="M543" s="160"/>
      <c r="U543" s="161"/>
      <c r="AT543" s="156" t="s">
        <v>147</v>
      </c>
      <c r="AU543" s="156" t="s">
        <v>87</v>
      </c>
      <c r="AV543" s="13" t="s">
        <v>87</v>
      </c>
      <c r="AW543" s="13" t="s">
        <v>35</v>
      </c>
      <c r="AX543" s="13" t="s">
        <v>81</v>
      </c>
      <c r="AY543" s="156" t="s">
        <v>135</v>
      </c>
    </row>
    <row r="544" spans="2:65" s="15" customFormat="1" ht="11.25">
      <c r="B544" s="169"/>
      <c r="D544" s="149" t="s">
        <v>147</v>
      </c>
      <c r="E544" s="170" t="s">
        <v>19</v>
      </c>
      <c r="F544" s="171" t="s">
        <v>162</v>
      </c>
      <c r="H544" s="172">
        <v>1</v>
      </c>
      <c r="I544" s="173"/>
      <c r="L544" s="169"/>
      <c r="M544" s="174"/>
      <c r="U544" s="175"/>
      <c r="AT544" s="170" t="s">
        <v>147</v>
      </c>
      <c r="AU544" s="170" t="s">
        <v>87</v>
      </c>
      <c r="AV544" s="15" t="s">
        <v>143</v>
      </c>
      <c r="AW544" s="15" t="s">
        <v>35</v>
      </c>
      <c r="AX544" s="15" t="s">
        <v>74</v>
      </c>
      <c r="AY544" s="170" t="s">
        <v>135</v>
      </c>
    </row>
    <row r="545" spans="2:65" s="1" customFormat="1" ht="16.5" customHeight="1">
      <c r="B545" s="33"/>
      <c r="C545" s="131" t="s">
        <v>1314</v>
      </c>
      <c r="D545" s="131" t="s">
        <v>138</v>
      </c>
      <c r="E545" s="132" t="s">
        <v>1315</v>
      </c>
      <c r="F545" s="133" t="s">
        <v>1316</v>
      </c>
      <c r="G545" s="134" t="s">
        <v>204</v>
      </c>
      <c r="H545" s="135">
        <v>4.3899999999999997</v>
      </c>
      <c r="I545" s="136"/>
      <c r="J545" s="137">
        <f>ROUND(I545*H545,2)</f>
        <v>0</v>
      </c>
      <c r="K545" s="133" t="s">
        <v>142</v>
      </c>
      <c r="L545" s="33"/>
      <c r="M545" s="138" t="s">
        <v>19</v>
      </c>
      <c r="N545" s="139" t="s">
        <v>46</v>
      </c>
      <c r="P545" s="140">
        <f>O545*H545</f>
        <v>0</v>
      </c>
      <c r="Q545" s="140">
        <v>0</v>
      </c>
      <c r="R545" s="140">
        <f>Q545*H545</f>
        <v>0</v>
      </c>
      <c r="S545" s="140">
        <v>0</v>
      </c>
      <c r="T545" s="140">
        <f>S545*H545</f>
        <v>0</v>
      </c>
      <c r="U545" s="141" t="s">
        <v>19</v>
      </c>
      <c r="AR545" s="142" t="s">
        <v>318</v>
      </c>
      <c r="AT545" s="142" t="s">
        <v>138</v>
      </c>
      <c r="AU545" s="142" t="s">
        <v>87</v>
      </c>
      <c r="AY545" s="18" t="s">
        <v>135</v>
      </c>
      <c r="BE545" s="143">
        <f>IF(N545="základní",J545,0)</f>
        <v>0</v>
      </c>
      <c r="BF545" s="143">
        <f>IF(N545="snížená",J545,0)</f>
        <v>0</v>
      </c>
      <c r="BG545" s="143">
        <f>IF(N545="zákl. přenesená",J545,0)</f>
        <v>0</v>
      </c>
      <c r="BH545" s="143">
        <f>IF(N545="sníž. přenesená",J545,0)</f>
        <v>0</v>
      </c>
      <c r="BI545" s="143">
        <f>IF(N545="nulová",J545,0)</f>
        <v>0</v>
      </c>
      <c r="BJ545" s="18" t="s">
        <v>87</v>
      </c>
      <c r="BK545" s="143">
        <f>ROUND(I545*H545,2)</f>
        <v>0</v>
      </c>
      <c r="BL545" s="18" t="s">
        <v>318</v>
      </c>
      <c r="BM545" s="142" t="s">
        <v>1317</v>
      </c>
    </row>
    <row r="546" spans="2:65" s="1" customFormat="1" ht="11.25">
      <c r="B546" s="33"/>
      <c r="D546" s="144" t="s">
        <v>145</v>
      </c>
      <c r="F546" s="145" t="s">
        <v>1318</v>
      </c>
      <c r="I546" s="146"/>
      <c r="L546" s="33"/>
      <c r="M546" s="147"/>
      <c r="U546" s="54"/>
      <c r="AT546" s="18" t="s">
        <v>145</v>
      </c>
      <c r="AU546" s="18" t="s">
        <v>87</v>
      </c>
    </row>
    <row r="547" spans="2:65" s="12" customFormat="1" ht="11.25">
      <c r="B547" s="148"/>
      <c r="D547" s="149" t="s">
        <v>147</v>
      </c>
      <c r="E547" s="150" t="s">
        <v>19</v>
      </c>
      <c r="F547" s="151" t="s">
        <v>767</v>
      </c>
      <c r="H547" s="150" t="s">
        <v>19</v>
      </c>
      <c r="I547" s="152"/>
      <c r="L547" s="148"/>
      <c r="M547" s="153"/>
      <c r="U547" s="154"/>
      <c r="AT547" s="150" t="s">
        <v>147</v>
      </c>
      <c r="AU547" s="150" t="s">
        <v>87</v>
      </c>
      <c r="AV547" s="12" t="s">
        <v>81</v>
      </c>
      <c r="AW547" s="12" t="s">
        <v>35</v>
      </c>
      <c r="AX547" s="12" t="s">
        <v>74</v>
      </c>
      <c r="AY547" s="150" t="s">
        <v>135</v>
      </c>
    </row>
    <row r="548" spans="2:65" s="13" customFormat="1" ht="11.25">
      <c r="B548" s="155"/>
      <c r="D548" s="149" t="s">
        <v>147</v>
      </c>
      <c r="E548" s="156" t="s">
        <v>19</v>
      </c>
      <c r="F548" s="157" t="s">
        <v>1319</v>
      </c>
      <c r="H548" s="158">
        <v>4.3899999999999997</v>
      </c>
      <c r="I548" s="159"/>
      <c r="L548" s="155"/>
      <c r="M548" s="160"/>
      <c r="U548" s="161"/>
      <c r="AT548" s="156" t="s">
        <v>147</v>
      </c>
      <c r="AU548" s="156" t="s">
        <v>87</v>
      </c>
      <c r="AV548" s="13" t="s">
        <v>87</v>
      </c>
      <c r="AW548" s="13" t="s">
        <v>35</v>
      </c>
      <c r="AX548" s="13" t="s">
        <v>74</v>
      </c>
      <c r="AY548" s="156" t="s">
        <v>135</v>
      </c>
    </row>
    <row r="549" spans="2:65" s="15" customFormat="1" ht="11.25">
      <c r="B549" s="169"/>
      <c r="D549" s="149" t="s">
        <v>147</v>
      </c>
      <c r="E549" s="170" t="s">
        <v>19</v>
      </c>
      <c r="F549" s="171" t="s">
        <v>162</v>
      </c>
      <c r="H549" s="172">
        <v>4.3899999999999997</v>
      </c>
      <c r="I549" s="173"/>
      <c r="L549" s="169"/>
      <c r="M549" s="174"/>
      <c r="U549" s="175"/>
      <c r="AT549" s="170" t="s">
        <v>147</v>
      </c>
      <c r="AU549" s="170" t="s">
        <v>87</v>
      </c>
      <c r="AV549" s="15" t="s">
        <v>143</v>
      </c>
      <c r="AW549" s="15" t="s">
        <v>35</v>
      </c>
      <c r="AX549" s="15" t="s">
        <v>81</v>
      </c>
      <c r="AY549" s="170" t="s">
        <v>135</v>
      </c>
    </row>
    <row r="550" spans="2:65" s="1" customFormat="1" ht="24.2" customHeight="1">
      <c r="B550" s="33"/>
      <c r="C550" s="131" t="s">
        <v>1320</v>
      </c>
      <c r="D550" s="131" t="s">
        <v>138</v>
      </c>
      <c r="E550" s="132" t="s">
        <v>1321</v>
      </c>
      <c r="F550" s="133" t="s">
        <v>1322</v>
      </c>
      <c r="G550" s="134" t="s">
        <v>204</v>
      </c>
      <c r="H550" s="135">
        <v>2.5299999999999998</v>
      </c>
      <c r="I550" s="136"/>
      <c r="J550" s="137">
        <f>ROUND(I550*H550,2)</f>
        <v>0</v>
      </c>
      <c r="K550" s="133" t="s">
        <v>142</v>
      </c>
      <c r="L550" s="33"/>
      <c r="M550" s="138" t="s">
        <v>19</v>
      </c>
      <c r="N550" s="139" t="s">
        <v>46</v>
      </c>
      <c r="P550" s="140">
        <f>O550*H550</f>
        <v>0</v>
      </c>
      <c r="Q550" s="140">
        <v>0</v>
      </c>
      <c r="R550" s="140">
        <f>Q550*H550</f>
        <v>0</v>
      </c>
      <c r="S550" s="140">
        <v>0</v>
      </c>
      <c r="T550" s="140">
        <f>S550*H550</f>
        <v>0</v>
      </c>
      <c r="U550" s="141" t="s">
        <v>19</v>
      </c>
      <c r="AR550" s="142" t="s">
        <v>318</v>
      </c>
      <c r="AT550" s="142" t="s">
        <v>138</v>
      </c>
      <c r="AU550" s="142" t="s">
        <v>87</v>
      </c>
      <c r="AY550" s="18" t="s">
        <v>135</v>
      </c>
      <c r="BE550" s="143">
        <f>IF(N550="základní",J550,0)</f>
        <v>0</v>
      </c>
      <c r="BF550" s="143">
        <f>IF(N550="snížená",J550,0)</f>
        <v>0</v>
      </c>
      <c r="BG550" s="143">
        <f>IF(N550="zákl. přenesená",J550,0)</f>
        <v>0</v>
      </c>
      <c r="BH550" s="143">
        <f>IF(N550="sníž. přenesená",J550,0)</f>
        <v>0</v>
      </c>
      <c r="BI550" s="143">
        <f>IF(N550="nulová",J550,0)</f>
        <v>0</v>
      </c>
      <c r="BJ550" s="18" t="s">
        <v>87</v>
      </c>
      <c r="BK550" s="143">
        <f>ROUND(I550*H550,2)</f>
        <v>0</v>
      </c>
      <c r="BL550" s="18" t="s">
        <v>318</v>
      </c>
      <c r="BM550" s="142" t="s">
        <v>1323</v>
      </c>
    </row>
    <row r="551" spans="2:65" s="1" customFormat="1" ht="11.25">
      <c r="B551" s="33"/>
      <c r="D551" s="144" t="s">
        <v>145</v>
      </c>
      <c r="F551" s="145" t="s">
        <v>1324</v>
      </c>
      <c r="I551" s="146"/>
      <c r="L551" s="33"/>
      <c r="M551" s="147"/>
      <c r="U551" s="54"/>
      <c r="AT551" s="18" t="s">
        <v>145</v>
      </c>
      <c r="AU551" s="18" t="s">
        <v>87</v>
      </c>
    </row>
    <row r="552" spans="2:65" s="12" customFormat="1" ht="11.25">
      <c r="B552" s="148"/>
      <c r="D552" s="149" t="s">
        <v>147</v>
      </c>
      <c r="E552" s="150" t="s">
        <v>19</v>
      </c>
      <c r="F552" s="151" t="s">
        <v>767</v>
      </c>
      <c r="H552" s="150" t="s">
        <v>19</v>
      </c>
      <c r="I552" s="152"/>
      <c r="L552" s="148"/>
      <c r="M552" s="153"/>
      <c r="U552" s="154"/>
      <c r="AT552" s="150" t="s">
        <v>147</v>
      </c>
      <c r="AU552" s="150" t="s">
        <v>87</v>
      </c>
      <c r="AV552" s="12" t="s">
        <v>81</v>
      </c>
      <c r="AW552" s="12" t="s">
        <v>35</v>
      </c>
      <c r="AX552" s="12" t="s">
        <v>74</v>
      </c>
      <c r="AY552" s="150" t="s">
        <v>135</v>
      </c>
    </row>
    <row r="553" spans="2:65" s="13" customFormat="1" ht="11.25">
      <c r="B553" s="155"/>
      <c r="D553" s="149" t="s">
        <v>147</v>
      </c>
      <c r="E553" s="156" t="s">
        <v>19</v>
      </c>
      <c r="F553" s="157" t="s">
        <v>1325</v>
      </c>
      <c r="H553" s="158">
        <v>2.5299999999999998</v>
      </c>
      <c r="I553" s="159"/>
      <c r="L553" s="155"/>
      <c r="M553" s="160"/>
      <c r="U553" s="161"/>
      <c r="AT553" s="156" t="s">
        <v>147</v>
      </c>
      <c r="AU553" s="156" t="s">
        <v>87</v>
      </c>
      <c r="AV553" s="13" t="s">
        <v>87</v>
      </c>
      <c r="AW553" s="13" t="s">
        <v>35</v>
      </c>
      <c r="AX553" s="13" t="s">
        <v>74</v>
      </c>
      <c r="AY553" s="156" t="s">
        <v>135</v>
      </c>
    </row>
    <row r="554" spans="2:65" s="15" customFormat="1" ht="11.25">
      <c r="B554" s="169"/>
      <c r="D554" s="149" t="s">
        <v>147</v>
      </c>
      <c r="E554" s="170" t="s">
        <v>19</v>
      </c>
      <c r="F554" s="171" t="s">
        <v>162</v>
      </c>
      <c r="H554" s="172">
        <v>2.5299999999999998</v>
      </c>
      <c r="I554" s="173"/>
      <c r="L554" s="169"/>
      <c r="M554" s="174"/>
      <c r="U554" s="175"/>
      <c r="AT554" s="170" t="s">
        <v>147</v>
      </c>
      <c r="AU554" s="170" t="s">
        <v>87</v>
      </c>
      <c r="AV554" s="15" t="s">
        <v>143</v>
      </c>
      <c r="AW554" s="15" t="s">
        <v>35</v>
      </c>
      <c r="AX554" s="15" t="s">
        <v>81</v>
      </c>
      <c r="AY554" s="170" t="s">
        <v>135</v>
      </c>
    </row>
    <row r="555" spans="2:65" s="1" customFormat="1" ht="16.5" customHeight="1">
      <c r="B555" s="33"/>
      <c r="C555" s="177" t="s">
        <v>1326</v>
      </c>
      <c r="D555" s="177" t="s">
        <v>248</v>
      </c>
      <c r="E555" s="178" t="s">
        <v>1327</v>
      </c>
      <c r="F555" s="179" t="s">
        <v>1328</v>
      </c>
      <c r="G555" s="180" t="s">
        <v>204</v>
      </c>
      <c r="H555" s="181">
        <v>4.3899999999999997</v>
      </c>
      <c r="I555" s="182"/>
      <c r="J555" s="183">
        <f>ROUND(I555*H555,2)</f>
        <v>0</v>
      </c>
      <c r="K555" s="179" t="s">
        <v>19</v>
      </c>
      <c r="L555" s="184"/>
      <c r="M555" s="185" t="s">
        <v>19</v>
      </c>
      <c r="N555" s="186" t="s">
        <v>46</v>
      </c>
      <c r="P555" s="140">
        <f>O555*H555</f>
        <v>0</v>
      </c>
      <c r="Q555" s="140">
        <v>2.8999999999999998E-3</v>
      </c>
      <c r="R555" s="140">
        <f>Q555*H555</f>
        <v>1.2730999999999998E-2</v>
      </c>
      <c r="S555" s="140">
        <v>0</v>
      </c>
      <c r="T555" s="140">
        <f>S555*H555</f>
        <v>0</v>
      </c>
      <c r="U555" s="141" t="s">
        <v>19</v>
      </c>
      <c r="AR555" s="142" t="s">
        <v>471</v>
      </c>
      <c r="AT555" s="142" t="s">
        <v>248</v>
      </c>
      <c r="AU555" s="142" t="s">
        <v>87</v>
      </c>
      <c r="AY555" s="18" t="s">
        <v>135</v>
      </c>
      <c r="BE555" s="143">
        <f>IF(N555="základní",J555,0)</f>
        <v>0</v>
      </c>
      <c r="BF555" s="143">
        <f>IF(N555="snížená",J555,0)</f>
        <v>0</v>
      </c>
      <c r="BG555" s="143">
        <f>IF(N555="zákl. přenesená",J555,0)</f>
        <v>0</v>
      </c>
      <c r="BH555" s="143">
        <f>IF(N555="sníž. přenesená",J555,0)</f>
        <v>0</v>
      </c>
      <c r="BI555" s="143">
        <f>IF(N555="nulová",J555,0)</f>
        <v>0</v>
      </c>
      <c r="BJ555" s="18" t="s">
        <v>87</v>
      </c>
      <c r="BK555" s="143">
        <f>ROUND(I555*H555,2)</f>
        <v>0</v>
      </c>
      <c r="BL555" s="18" t="s">
        <v>318</v>
      </c>
      <c r="BM555" s="142" t="s">
        <v>1329</v>
      </c>
    </row>
    <row r="556" spans="2:65" s="1" customFormat="1" ht="24.2" customHeight="1">
      <c r="B556" s="33"/>
      <c r="C556" s="131" t="s">
        <v>1330</v>
      </c>
      <c r="D556" s="131" t="s">
        <v>138</v>
      </c>
      <c r="E556" s="132" t="s">
        <v>1331</v>
      </c>
      <c r="F556" s="133" t="s">
        <v>1332</v>
      </c>
      <c r="G556" s="134" t="s">
        <v>445</v>
      </c>
      <c r="H556" s="135">
        <v>1</v>
      </c>
      <c r="I556" s="136"/>
      <c r="J556" s="137">
        <f>ROUND(I556*H556,2)</f>
        <v>0</v>
      </c>
      <c r="K556" s="133" t="s">
        <v>19</v>
      </c>
      <c r="L556" s="33"/>
      <c r="M556" s="138" t="s">
        <v>19</v>
      </c>
      <c r="N556" s="139" t="s">
        <v>46</v>
      </c>
      <c r="P556" s="140">
        <f>O556*H556</f>
        <v>0</v>
      </c>
      <c r="Q556" s="140">
        <v>0</v>
      </c>
      <c r="R556" s="140">
        <f>Q556*H556</f>
        <v>0</v>
      </c>
      <c r="S556" s="140">
        <v>0</v>
      </c>
      <c r="T556" s="140">
        <f>S556*H556</f>
        <v>0</v>
      </c>
      <c r="U556" s="141" t="s">
        <v>19</v>
      </c>
      <c r="AR556" s="142" t="s">
        <v>318</v>
      </c>
      <c r="AT556" s="142" t="s">
        <v>138</v>
      </c>
      <c r="AU556" s="142" t="s">
        <v>87</v>
      </c>
      <c r="AY556" s="18" t="s">
        <v>135</v>
      </c>
      <c r="BE556" s="143">
        <f>IF(N556="základní",J556,0)</f>
        <v>0</v>
      </c>
      <c r="BF556" s="143">
        <f>IF(N556="snížená",J556,0)</f>
        <v>0</v>
      </c>
      <c r="BG556" s="143">
        <f>IF(N556="zákl. přenesená",J556,0)</f>
        <v>0</v>
      </c>
      <c r="BH556" s="143">
        <f>IF(N556="sníž. přenesená",J556,0)</f>
        <v>0</v>
      </c>
      <c r="BI556" s="143">
        <f>IF(N556="nulová",J556,0)</f>
        <v>0</v>
      </c>
      <c r="BJ556" s="18" t="s">
        <v>87</v>
      </c>
      <c r="BK556" s="143">
        <f>ROUND(I556*H556,2)</f>
        <v>0</v>
      </c>
      <c r="BL556" s="18" t="s">
        <v>318</v>
      </c>
      <c r="BM556" s="142" t="s">
        <v>1333</v>
      </c>
    </row>
    <row r="557" spans="2:65" s="12" customFormat="1" ht="11.25">
      <c r="B557" s="148"/>
      <c r="D557" s="149" t="s">
        <v>147</v>
      </c>
      <c r="E557" s="150" t="s">
        <v>19</v>
      </c>
      <c r="F557" s="151" t="s">
        <v>767</v>
      </c>
      <c r="H557" s="150" t="s">
        <v>19</v>
      </c>
      <c r="I557" s="152"/>
      <c r="L557" s="148"/>
      <c r="M557" s="153"/>
      <c r="U557" s="154"/>
      <c r="AT557" s="150" t="s">
        <v>147</v>
      </c>
      <c r="AU557" s="150" t="s">
        <v>87</v>
      </c>
      <c r="AV557" s="12" t="s">
        <v>81</v>
      </c>
      <c r="AW557" s="12" t="s">
        <v>35</v>
      </c>
      <c r="AX557" s="12" t="s">
        <v>74</v>
      </c>
      <c r="AY557" s="150" t="s">
        <v>135</v>
      </c>
    </row>
    <row r="558" spans="2:65" s="13" customFormat="1" ht="11.25">
      <c r="B558" s="155"/>
      <c r="D558" s="149" t="s">
        <v>147</v>
      </c>
      <c r="E558" s="156" t="s">
        <v>19</v>
      </c>
      <c r="F558" s="157" t="s">
        <v>1334</v>
      </c>
      <c r="H558" s="158">
        <v>1</v>
      </c>
      <c r="I558" s="159"/>
      <c r="L558" s="155"/>
      <c r="M558" s="160"/>
      <c r="U558" s="161"/>
      <c r="AT558" s="156" t="s">
        <v>147</v>
      </c>
      <c r="AU558" s="156" t="s">
        <v>87</v>
      </c>
      <c r="AV558" s="13" t="s">
        <v>87</v>
      </c>
      <c r="AW558" s="13" t="s">
        <v>35</v>
      </c>
      <c r="AX558" s="13" t="s">
        <v>74</v>
      </c>
      <c r="AY558" s="156" t="s">
        <v>135</v>
      </c>
    </row>
    <row r="559" spans="2:65" s="15" customFormat="1" ht="11.25">
      <c r="B559" s="169"/>
      <c r="D559" s="149" t="s">
        <v>147</v>
      </c>
      <c r="E559" s="170" t="s">
        <v>19</v>
      </c>
      <c r="F559" s="171" t="s">
        <v>162</v>
      </c>
      <c r="H559" s="172">
        <v>1</v>
      </c>
      <c r="I559" s="173"/>
      <c r="L559" s="169"/>
      <c r="M559" s="174"/>
      <c r="U559" s="175"/>
      <c r="AT559" s="170" t="s">
        <v>147</v>
      </c>
      <c r="AU559" s="170" t="s">
        <v>87</v>
      </c>
      <c r="AV559" s="15" t="s">
        <v>143</v>
      </c>
      <c r="AW559" s="15" t="s">
        <v>35</v>
      </c>
      <c r="AX559" s="15" t="s">
        <v>81</v>
      </c>
      <c r="AY559" s="170" t="s">
        <v>135</v>
      </c>
    </row>
    <row r="560" spans="2:65" s="1" customFormat="1" ht="24.2" customHeight="1">
      <c r="B560" s="33"/>
      <c r="C560" s="131" t="s">
        <v>1335</v>
      </c>
      <c r="D560" s="131" t="s">
        <v>138</v>
      </c>
      <c r="E560" s="132" t="s">
        <v>1336</v>
      </c>
      <c r="F560" s="133" t="s">
        <v>1337</v>
      </c>
      <c r="G560" s="134" t="s">
        <v>701</v>
      </c>
      <c r="H560" s="187"/>
      <c r="I560" s="136"/>
      <c r="J560" s="137">
        <f>ROUND(I560*H560,2)</f>
        <v>0</v>
      </c>
      <c r="K560" s="133" t="s">
        <v>142</v>
      </c>
      <c r="L560" s="33"/>
      <c r="M560" s="138" t="s">
        <v>19</v>
      </c>
      <c r="N560" s="139" t="s">
        <v>46</v>
      </c>
      <c r="P560" s="140">
        <f>O560*H560</f>
        <v>0</v>
      </c>
      <c r="Q560" s="140">
        <v>0</v>
      </c>
      <c r="R560" s="140">
        <f>Q560*H560</f>
        <v>0</v>
      </c>
      <c r="S560" s="140">
        <v>0</v>
      </c>
      <c r="T560" s="140">
        <f>S560*H560</f>
        <v>0</v>
      </c>
      <c r="U560" s="141" t="s">
        <v>19</v>
      </c>
      <c r="AR560" s="142" t="s">
        <v>318</v>
      </c>
      <c r="AT560" s="142" t="s">
        <v>138</v>
      </c>
      <c r="AU560" s="142" t="s">
        <v>87</v>
      </c>
      <c r="AY560" s="18" t="s">
        <v>135</v>
      </c>
      <c r="BE560" s="143">
        <f>IF(N560="základní",J560,0)</f>
        <v>0</v>
      </c>
      <c r="BF560" s="143">
        <f>IF(N560="snížená",J560,0)</f>
        <v>0</v>
      </c>
      <c r="BG560" s="143">
        <f>IF(N560="zákl. přenesená",J560,0)</f>
        <v>0</v>
      </c>
      <c r="BH560" s="143">
        <f>IF(N560="sníž. přenesená",J560,0)</f>
        <v>0</v>
      </c>
      <c r="BI560" s="143">
        <f>IF(N560="nulová",J560,0)</f>
        <v>0</v>
      </c>
      <c r="BJ560" s="18" t="s">
        <v>87</v>
      </c>
      <c r="BK560" s="143">
        <f>ROUND(I560*H560,2)</f>
        <v>0</v>
      </c>
      <c r="BL560" s="18" t="s">
        <v>318</v>
      </c>
      <c r="BM560" s="142" t="s">
        <v>1338</v>
      </c>
    </row>
    <row r="561" spans="2:65" s="1" customFormat="1" ht="11.25">
      <c r="B561" s="33"/>
      <c r="D561" s="144" t="s">
        <v>145</v>
      </c>
      <c r="F561" s="145" t="s">
        <v>1339</v>
      </c>
      <c r="I561" s="146"/>
      <c r="L561" s="33"/>
      <c r="M561" s="147"/>
      <c r="U561" s="54"/>
      <c r="AT561" s="18" t="s">
        <v>145</v>
      </c>
      <c r="AU561" s="18" t="s">
        <v>87</v>
      </c>
    </row>
    <row r="562" spans="2:65" s="11" customFormat="1" ht="22.9" customHeight="1">
      <c r="B562" s="119"/>
      <c r="D562" s="120" t="s">
        <v>73</v>
      </c>
      <c r="E562" s="129" t="s">
        <v>1340</v>
      </c>
      <c r="F562" s="129" t="s">
        <v>1341</v>
      </c>
      <c r="I562" s="122"/>
      <c r="J562" s="130">
        <f>BK562</f>
        <v>0</v>
      </c>
      <c r="L562" s="119"/>
      <c r="M562" s="124"/>
      <c r="P562" s="125">
        <f>P563</f>
        <v>0</v>
      </c>
      <c r="R562" s="125">
        <f>R563</f>
        <v>0</v>
      </c>
      <c r="T562" s="125">
        <f>T563</f>
        <v>0</v>
      </c>
      <c r="U562" s="126"/>
      <c r="AR562" s="120" t="s">
        <v>87</v>
      </c>
      <c r="AT562" s="127" t="s">
        <v>73</v>
      </c>
      <c r="AU562" s="127" t="s">
        <v>81</v>
      </c>
      <c r="AY562" s="120" t="s">
        <v>135</v>
      </c>
      <c r="BK562" s="128">
        <f>BK563</f>
        <v>0</v>
      </c>
    </row>
    <row r="563" spans="2:65" s="1" customFormat="1" ht="21.75" customHeight="1">
      <c r="B563" s="33"/>
      <c r="C563" s="131" t="s">
        <v>1342</v>
      </c>
      <c r="D563" s="131" t="s">
        <v>138</v>
      </c>
      <c r="E563" s="132" t="s">
        <v>1343</v>
      </c>
      <c r="F563" s="133" t="s">
        <v>1344</v>
      </c>
      <c r="G563" s="134" t="s">
        <v>357</v>
      </c>
      <c r="H563" s="135">
        <v>1</v>
      </c>
      <c r="I563" s="136"/>
      <c r="J563" s="137">
        <f>ROUND(I563*H563,2)</f>
        <v>0</v>
      </c>
      <c r="K563" s="133" t="s">
        <v>19</v>
      </c>
      <c r="L563" s="33"/>
      <c r="M563" s="138" t="s">
        <v>19</v>
      </c>
      <c r="N563" s="139" t="s">
        <v>46</v>
      </c>
      <c r="P563" s="140">
        <f>O563*H563</f>
        <v>0</v>
      </c>
      <c r="Q563" s="140">
        <v>0</v>
      </c>
      <c r="R563" s="140">
        <f>Q563*H563</f>
        <v>0</v>
      </c>
      <c r="S563" s="140">
        <v>0</v>
      </c>
      <c r="T563" s="140">
        <f>S563*H563</f>
        <v>0</v>
      </c>
      <c r="U563" s="141" t="s">
        <v>19</v>
      </c>
      <c r="AR563" s="142" t="s">
        <v>318</v>
      </c>
      <c r="AT563" s="142" t="s">
        <v>138</v>
      </c>
      <c r="AU563" s="142" t="s">
        <v>87</v>
      </c>
      <c r="AY563" s="18" t="s">
        <v>135</v>
      </c>
      <c r="BE563" s="143">
        <f>IF(N563="základní",J563,0)</f>
        <v>0</v>
      </c>
      <c r="BF563" s="143">
        <f>IF(N563="snížená",J563,0)</f>
        <v>0</v>
      </c>
      <c r="BG563" s="143">
        <f>IF(N563="zákl. přenesená",J563,0)</f>
        <v>0</v>
      </c>
      <c r="BH563" s="143">
        <f>IF(N563="sníž. přenesená",J563,0)</f>
        <v>0</v>
      </c>
      <c r="BI563" s="143">
        <f>IF(N563="nulová",J563,0)</f>
        <v>0</v>
      </c>
      <c r="BJ563" s="18" t="s">
        <v>87</v>
      </c>
      <c r="BK563" s="143">
        <f>ROUND(I563*H563,2)</f>
        <v>0</v>
      </c>
      <c r="BL563" s="18" t="s">
        <v>318</v>
      </c>
      <c r="BM563" s="142" t="s">
        <v>1345</v>
      </c>
    </row>
    <row r="564" spans="2:65" s="11" customFormat="1" ht="22.9" customHeight="1">
      <c r="B564" s="119"/>
      <c r="D564" s="120" t="s">
        <v>73</v>
      </c>
      <c r="E564" s="129" t="s">
        <v>847</v>
      </c>
      <c r="F564" s="129" t="s">
        <v>848</v>
      </c>
      <c r="I564" s="122"/>
      <c r="J564" s="130">
        <f>BK564</f>
        <v>0</v>
      </c>
      <c r="L564" s="119"/>
      <c r="M564" s="124"/>
      <c r="P564" s="125">
        <f>SUM(P565:P571)</f>
        <v>0</v>
      </c>
      <c r="R564" s="125">
        <f>SUM(R565:R571)</f>
        <v>3.3487999999999999E-3</v>
      </c>
      <c r="T564" s="125">
        <f>SUM(T565:T571)</f>
        <v>0</v>
      </c>
      <c r="U564" s="126"/>
      <c r="AR564" s="120" t="s">
        <v>87</v>
      </c>
      <c r="AT564" s="127" t="s">
        <v>73</v>
      </c>
      <c r="AU564" s="127" t="s">
        <v>81</v>
      </c>
      <c r="AY564" s="120" t="s">
        <v>135</v>
      </c>
      <c r="BK564" s="128">
        <f>SUM(BK565:BK571)</f>
        <v>0</v>
      </c>
    </row>
    <row r="565" spans="2:65" s="1" customFormat="1" ht="16.5" customHeight="1">
      <c r="B565" s="33"/>
      <c r="C565" s="131" t="s">
        <v>1346</v>
      </c>
      <c r="D565" s="131" t="s">
        <v>138</v>
      </c>
      <c r="E565" s="132" t="s">
        <v>850</v>
      </c>
      <c r="F565" s="133" t="s">
        <v>851</v>
      </c>
      <c r="G565" s="134" t="s">
        <v>141</v>
      </c>
      <c r="H565" s="135">
        <v>7.28</v>
      </c>
      <c r="I565" s="136"/>
      <c r="J565" s="137">
        <f>ROUND(I565*H565,2)</f>
        <v>0</v>
      </c>
      <c r="K565" s="133" t="s">
        <v>142</v>
      </c>
      <c r="L565" s="33"/>
      <c r="M565" s="138" t="s">
        <v>19</v>
      </c>
      <c r="N565" s="139" t="s">
        <v>46</v>
      </c>
      <c r="P565" s="140">
        <f>O565*H565</f>
        <v>0</v>
      </c>
      <c r="Q565" s="140">
        <v>2.0000000000000001E-4</v>
      </c>
      <c r="R565" s="140">
        <f>Q565*H565</f>
        <v>1.456E-3</v>
      </c>
      <c r="S565" s="140">
        <v>0</v>
      </c>
      <c r="T565" s="140">
        <f>S565*H565</f>
        <v>0</v>
      </c>
      <c r="U565" s="141" t="s">
        <v>19</v>
      </c>
      <c r="AR565" s="142" t="s">
        <v>318</v>
      </c>
      <c r="AT565" s="142" t="s">
        <v>138</v>
      </c>
      <c r="AU565" s="142" t="s">
        <v>87</v>
      </c>
      <c r="AY565" s="18" t="s">
        <v>135</v>
      </c>
      <c r="BE565" s="143">
        <f>IF(N565="základní",J565,0)</f>
        <v>0</v>
      </c>
      <c r="BF565" s="143">
        <f>IF(N565="snížená",J565,0)</f>
        <v>0</v>
      </c>
      <c r="BG565" s="143">
        <f>IF(N565="zákl. přenesená",J565,0)</f>
        <v>0</v>
      </c>
      <c r="BH565" s="143">
        <f>IF(N565="sníž. přenesená",J565,0)</f>
        <v>0</v>
      </c>
      <c r="BI565" s="143">
        <f>IF(N565="nulová",J565,0)</f>
        <v>0</v>
      </c>
      <c r="BJ565" s="18" t="s">
        <v>87</v>
      </c>
      <c r="BK565" s="143">
        <f>ROUND(I565*H565,2)</f>
        <v>0</v>
      </c>
      <c r="BL565" s="18" t="s">
        <v>318</v>
      </c>
      <c r="BM565" s="142" t="s">
        <v>1347</v>
      </c>
    </row>
    <row r="566" spans="2:65" s="1" customFormat="1" ht="11.25">
      <c r="B566" s="33"/>
      <c r="D566" s="144" t="s">
        <v>145</v>
      </c>
      <c r="F566" s="145" t="s">
        <v>853</v>
      </c>
      <c r="I566" s="146"/>
      <c r="L566" s="33"/>
      <c r="M566" s="147"/>
      <c r="U566" s="54"/>
      <c r="AT566" s="18" t="s">
        <v>145</v>
      </c>
      <c r="AU566" s="18" t="s">
        <v>87</v>
      </c>
    </row>
    <row r="567" spans="2:65" s="12" customFormat="1" ht="11.25">
      <c r="B567" s="148"/>
      <c r="D567" s="149" t="s">
        <v>147</v>
      </c>
      <c r="E567" s="150" t="s">
        <v>19</v>
      </c>
      <c r="F567" s="151" t="s">
        <v>207</v>
      </c>
      <c r="H567" s="150" t="s">
        <v>19</v>
      </c>
      <c r="I567" s="152"/>
      <c r="L567" s="148"/>
      <c r="M567" s="153"/>
      <c r="U567" s="154"/>
      <c r="AT567" s="150" t="s">
        <v>147</v>
      </c>
      <c r="AU567" s="150" t="s">
        <v>87</v>
      </c>
      <c r="AV567" s="12" t="s">
        <v>81</v>
      </c>
      <c r="AW567" s="12" t="s">
        <v>35</v>
      </c>
      <c r="AX567" s="12" t="s">
        <v>74</v>
      </c>
      <c r="AY567" s="150" t="s">
        <v>135</v>
      </c>
    </row>
    <row r="568" spans="2:65" s="13" customFormat="1" ht="11.25">
      <c r="B568" s="155"/>
      <c r="D568" s="149" t="s">
        <v>147</v>
      </c>
      <c r="E568" s="156" t="s">
        <v>19</v>
      </c>
      <c r="F568" s="157" t="s">
        <v>1348</v>
      </c>
      <c r="H568" s="158">
        <v>7.28</v>
      </c>
      <c r="I568" s="159"/>
      <c r="L568" s="155"/>
      <c r="M568" s="160"/>
      <c r="U568" s="161"/>
      <c r="AT568" s="156" t="s">
        <v>147</v>
      </c>
      <c r="AU568" s="156" t="s">
        <v>87</v>
      </c>
      <c r="AV568" s="13" t="s">
        <v>87</v>
      </c>
      <c r="AW568" s="13" t="s">
        <v>35</v>
      </c>
      <c r="AX568" s="13" t="s">
        <v>74</v>
      </c>
      <c r="AY568" s="156" t="s">
        <v>135</v>
      </c>
    </row>
    <row r="569" spans="2:65" s="15" customFormat="1" ht="11.25">
      <c r="B569" s="169"/>
      <c r="D569" s="149" t="s">
        <v>147</v>
      </c>
      <c r="E569" s="170" t="s">
        <v>19</v>
      </c>
      <c r="F569" s="171" t="s">
        <v>162</v>
      </c>
      <c r="H569" s="172">
        <v>7.28</v>
      </c>
      <c r="I569" s="173"/>
      <c r="L569" s="169"/>
      <c r="M569" s="174"/>
      <c r="U569" s="175"/>
      <c r="AT569" s="170" t="s">
        <v>147</v>
      </c>
      <c r="AU569" s="170" t="s">
        <v>87</v>
      </c>
      <c r="AV569" s="15" t="s">
        <v>143</v>
      </c>
      <c r="AW569" s="15" t="s">
        <v>35</v>
      </c>
      <c r="AX569" s="15" t="s">
        <v>81</v>
      </c>
      <c r="AY569" s="170" t="s">
        <v>135</v>
      </c>
    </row>
    <row r="570" spans="2:65" s="1" customFormat="1" ht="24.2" customHeight="1">
      <c r="B570" s="33"/>
      <c r="C570" s="131" t="s">
        <v>1349</v>
      </c>
      <c r="D570" s="131" t="s">
        <v>138</v>
      </c>
      <c r="E570" s="132" t="s">
        <v>856</v>
      </c>
      <c r="F570" s="133" t="s">
        <v>857</v>
      </c>
      <c r="G570" s="134" t="s">
        <v>141</v>
      </c>
      <c r="H570" s="135">
        <v>7.28</v>
      </c>
      <c r="I570" s="136"/>
      <c r="J570" s="137">
        <f>ROUND(I570*H570,2)</f>
        <v>0</v>
      </c>
      <c r="K570" s="133" t="s">
        <v>142</v>
      </c>
      <c r="L570" s="33"/>
      <c r="M570" s="138" t="s">
        <v>19</v>
      </c>
      <c r="N570" s="139" t="s">
        <v>46</v>
      </c>
      <c r="P570" s="140">
        <f>O570*H570</f>
        <v>0</v>
      </c>
      <c r="Q570" s="140">
        <v>2.5999999999999998E-4</v>
      </c>
      <c r="R570" s="140">
        <f>Q570*H570</f>
        <v>1.8927999999999998E-3</v>
      </c>
      <c r="S570" s="140">
        <v>0</v>
      </c>
      <c r="T570" s="140">
        <f>S570*H570</f>
        <v>0</v>
      </c>
      <c r="U570" s="141" t="s">
        <v>19</v>
      </c>
      <c r="AR570" s="142" t="s">
        <v>318</v>
      </c>
      <c r="AT570" s="142" t="s">
        <v>138</v>
      </c>
      <c r="AU570" s="142" t="s">
        <v>87</v>
      </c>
      <c r="AY570" s="18" t="s">
        <v>135</v>
      </c>
      <c r="BE570" s="143">
        <f>IF(N570="základní",J570,0)</f>
        <v>0</v>
      </c>
      <c r="BF570" s="143">
        <f>IF(N570="snížená",J570,0)</f>
        <v>0</v>
      </c>
      <c r="BG570" s="143">
        <f>IF(N570="zákl. přenesená",J570,0)</f>
        <v>0</v>
      </c>
      <c r="BH570" s="143">
        <f>IF(N570="sníž. přenesená",J570,0)</f>
        <v>0</v>
      </c>
      <c r="BI570" s="143">
        <f>IF(N570="nulová",J570,0)</f>
        <v>0</v>
      </c>
      <c r="BJ570" s="18" t="s">
        <v>87</v>
      </c>
      <c r="BK570" s="143">
        <f>ROUND(I570*H570,2)</f>
        <v>0</v>
      </c>
      <c r="BL570" s="18" t="s">
        <v>318</v>
      </c>
      <c r="BM570" s="142" t="s">
        <v>1350</v>
      </c>
    </row>
    <row r="571" spans="2:65" s="1" customFormat="1" ht="11.25">
      <c r="B571" s="33"/>
      <c r="D571" s="144" t="s">
        <v>145</v>
      </c>
      <c r="F571" s="145" t="s">
        <v>859</v>
      </c>
      <c r="I571" s="146"/>
      <c r="L571" s="33"/>
      <c r="M571" s="188"/>
      <c r="N571" s="189"/>
      <c r="O571" s="189"/>
      <c r="P571" s="189"/>
      <c r="Q571" s="189"/>
      <c r="R571" s="189"/>
      <c r="S571" s="189"/>
      <c r="T571" s="189"/>
      <c r="U571" s="190"/>
      <c r="AT571" s="18" t="s">
        <v>145</v>
      </c>
      <c r="AU571" s="18" t="s">
        <v>87</v>
      </c>
    </row>
    <row r="572" spans="2:65" s="1" customFormat="1" ht="6.95" customHeight="1">
      <c r="B572" s="42"/>
      <c r="C572" s="43"/>
      <c r="D572" s="43"/>
      <c r="E572" s="43"/>
      <c r="F572" s="43"/>
      <c r="G572" s="43"/>
      <c r="H572" s="43"/>
      <c r="I572" s="43"/>
      <c r="J572" s="43"/>
      <c r="K572" s="43"/>
      <c r="L572" s="33"/>
    </row>
  </sheetData>
  <sheetProtection algorithmName="SHA-512" hashValue="VLMic6CxG/lvJ+oUKHEIuBj2Oz41Z21AOLo/SvmEf0vDGXF/NP3pug2Z0Le6QDQnqLc1We+sOB5HLtzLBjrxEQ==" saltValue="F+qLky20dWUqbOJzlndlORN/B+fFIZiS9hGzuIKXzW8jX24j84O90dwzS16+NOZfTF3MY2QHJ0vJs/O5gWWmxw==" spinCount="100000" sheet="1" objects="1" scenarios="1" formatColumns="0" formatRows="0" autoFilter="0"/>
  <autoFilter ref="C101:K571" xr:uid="{00000000-0009-0000-0000-000002000000}"/>
  <mergeCells count="12">
    <mergeCell ref="E94:H94"/>
    <mergeCell ref="L2:V2"/>
    <mergeCell ref="E50:H50"/>
    <mergeCell ref="E52:H52"/>
    <mergeCell ref="E54:H54"/>
    <mergeCell ref="E90:H90"/>
    <mergeCell ref="E92:H92"/>
    <mergeCell ref="E7:H7"/>
    <mergeCell ref="E9:H9"/>
    <mergeCell ref="E11:H11"/>
    <mergeCell ref="E20:H20"/>
    <mergeCell ref="E29:H29"/>
  </mergeCells>
  <hyperlinks>
    <hyperlink ref="F106" r:id="rId1" xr:uid="{00000000-0004-0000-0200-000000000000}"/>
    <hyperlink ref="F112" r:id="rId2" xr:uid="{00000000-0004-0000-0200-000001000000}"/>
    <hyperlink ref="F117" r:id="rId3" xr:uid="{00000000-0004-0000-0200-000002000000}"/>
    <hyperlink ref="F122" r:id="rId4" xr:uid="{00000000-0004-0000-0200-000003000000}"/>
    <hyperlink ref="F124" r:id="rId5" xr:uid="{00000000-0004-0000-0200-000004000000}"/>
    <hyperlink ref="F131" r:id="rId6" xr:uid="{00000000-0004-0000-0200-000005000000}"/>
    <hyperlink ref="F145" r:id="rId7" xr:uid="{00000000-0004-0000-0200-000006000000}"/>
    <hyperlink ref="F151" r:id="rId8" xr:uid="{00000000-0004-0000-0200-000007000000}"/>
    <hyperlink ref="F157" r:id="rId9" xr:uid="{00000000-0004-0000-0200-000008000000}"/>
    <hyperlink ref="F172" r:id="rId10" xr:uid="{00000000-0004-0000-0200-000009000000}"/>
    <hyperlink ref="F177" r:id="rId11" xr:uid="{00000000-0004-0000-0200-00000A000000}"/>
    <hyperlink ref="F182" r:id="rId12" xr:uid="{00000000-0004-0000-0200-00000B000000}"/>
    <hyperlink ref="F187" r:id="rId13" xr:uid="{00000000-0004-0000-0200-00000C000000}"/>
    <hyperlink ref="F196" r:id="rId14" xr:uid="{00000000-0004-0000-0200-00000D000000}"/>
    <hyperlink ref="F201" r:id="rId15" xr:uid="{00000000-0004-0000-0200-00000E000000}"/>
    <hyperlink ref="F206" r:id="rId16" xr:uid="{00000000-0004-0000-0200-00000F000000}"/>
    <hyperlink ref="F230" r:id="rId17" xr:uid="{00000000-0004-0000-0200-000010000000}"/>
    <hyperlink ref="F238" r:id="rId18" xr:uid="{00000000-0004-0000-0200-000011000000}"/>
    <hyperlink ref="F243" r:id="rId19" xr:uid="{00000000-0004-0000-0200-000012000000}"/>
    <hyperlink ref="F245" r:id="rId20" xr:uid="{00000000-0004-0000-0200-000013000000}"/>
    <hyperlink ref="F247" r:id="rId21" xr:uid="{00000000-0004-0000-0200-000014000000}"/>
    <hyperlink ref="F252" r:id="rId22" xr:uid="{00000000-0004-0000-0200-000015000000}"/>
    <hyperlink ref="F254" r:id="rId23" xr:uid="{00000000-0004-0000-0200-000016000000}"/>
    <hyperlink ref="F259" r:id="rId24" xr:uid="{00000000-0004-0000-0200-000017000000}"/>
    <hyperlink ref="F267" r:id="rId25" xr:uid="{00000000-0004-0000-0200-000018000000}"/>
    <hyperlink ref="F285" r:id="rId26" xr:uid="{00000000-0004-0000-0200-000019000000}"/>
    <hyperlink ref="F289" r:id="rId27" xr:uid="{00000000-0004-0000-0200-00001A000000}"/>
    <hyperlink ref="F301" r:id="rId28" xr:uid="{00000000-0004-0000-0200-00001B000000}"/>
    <hyperlink ref="F305" r:id="rId29" xr:uid="{00000000-0004-0000-0200-00001C000000}"/>
    <hyperlink ref="F317" r:id="rId30" xr:uid="{00000000-0004-0000-0200-00001D000000}"/>
    <hyperlink ref="F329" r:id="rId31" xr:uid="{00000000-0004-0000-0200-00001E000000}"/>
    <hyperlink ref="F335" r:id="rId32" xr:uid="{00000000-0004-0000-0200-00001F000000}"/>
    <hyperlink ref="F346" r:id="rId33" xr:uid="{00000000-0004-0000-0200-000020000000}"/>
    <hyperlink ref="F355" r:id="rId34" xr:uid="{00000000-0004-0000-0200-000021000000}"/>
    <hyperlink ref="F383" r:id="rId35" xr:uid="{00000000-0004-0000-0200-000022000000}"/>
    <hyperlink ref="F394" r:id="rId36" xr:uid="{00000000-0004-0000-0200-000023000000}"/>
    <hyperlink ref="F400" r:id="rId37" xr:uid="{00000000-0004-0000-0200-000024000000}"/>
    <hyperlink ref="F403" r:id="rId38" xr:uid="{00000000-0004-0000-0200-000025000000}"/>
    <hyperlink ref="F409" r:id="rId39" xr:uid="{00000000-0004-0000-0200-000026000000}"/>
    <hyperlink ref="F418" r:id="rId40" xr:uid="{00000000-0004-0000-0200-000027000000}"/>
    <hyperlink ref="F420" r:id="rId41" xr:uid="{00000000-0004-0000-0200-000028000000}"/>
    <hyperlink ref="F430" r:id="rId42" xr:uid="{00000000-0004-0000-0200-000029000000}"/>
    <hyperlink ref="F436" r:id="rId43" xr:uid="{00000000-0004-0000-0200-00002A000000}"/>
    <hyperlink ref="F439" r:id="rId44" xr:uid="{00000000-0004-0000-0200-00002B000000}"/>
    <hyperlink ref="F445" r:id="rId45" xr:uid="{00000000-0004-0000-0200-00002C000000}"/>
    <hyperlink ref="F451" r:id="rId46" xr:uid="{00000000-0004-0000-0200-00002D000000}"/>
    <hyperlink ref="F467" r:id="rId47" xr:uid="{00000000-0004-0000-0200-00002E000000}"/>
    <hyperlink ref="F479" r:id="rId48" xr:uid="{00000000-0004-0000-0200-00002F000000}"/>
    <hyperlink ref="F482" r:id="rId49" xr:uid="{00000000-0004-0000-0200-000030000000}"/>
    <hyperlink ref="F489" r:id="rId50" xr:uid="{00000000-0004-0000-0200-000031000000}"/>
    <hyperlink ref="F496" r:id="rId51" xr:uid="{00000000-0004-0000-0200-000032000000}"/>
    <hyperlink ref="F501" r:id="rId52" xr:uid="{00000000-0004-0000-0200-000033000000}"/>
    <hyperlink ref="F509" r:id="rId53" xr:uid="{00000000-0004-0000-0200-000034000000}"/>
    <hyperlink ref="F516" r:id="rId54" xr:uid="{00000000-0004-0000-0200-000035000000}"/>
    <hyperlink ref="F546" r:id="rId55" xr:uid="{00000000-0004-0000-0200-000036000000}"/>
    <hyperlink ref="F551" r:id="rId56" xr:uid="{00000000-0004-0000-0200-000037000000}"/>
    <hyperlink ref="F561" r:id="rId57" xr:uid="{00000000-0004-0000-0200-000038000000}"/>
    <hyperlink ref="F566" r:id="rId58" xr:uid="{00000000-0004-0000-0200-000039000000}"/>
    <hyperlink ref="F571" r:id="rId59" xr:uid="{00000000-0004-0000-0200-00003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3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8" t="s">
        <v>94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99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0" t="str">
        <f>'Rekapitulace stavby'!K6</f>
        <v>BD Severní I 2914/2 - snížení energetické náročnosti budovy</v>
      </c>
      <c r="F7" s="321"/>
      <c r="G7" s="321"/>
      <c r="H7" s="321"/>
      <c r="L7" s="21"/>
    </row>
    <row r="8" spans="2:46" ht="12" customHeight="1">
      <c r="B8" s="21"/>
      <c r="D8" s="28" t="s">
        <v>100</v>
      </c>
      <c r="L8" s="21"/>
    </row>
    <row r="9" spans="2:46" s="1" customFormat="1" ht="16.5" customHeight="1">
      <c r="B9" s="33"/>
      <c r="E9" s="320" t="s">
        <v>101</v>
      </c>
      <c r="F9" s="322"/>
      <c r="G9" s="322"/>
      <c r="H9" s="322"/>
      <c r="L9" s="33"/>
    </row>
    <row r="10" spans="2:46" s="1" customFormat="1" ht="12" customHeight="1">
      <c r="B10" s="33"/>
      <c r="D10" s="28" t="s">
        <v>102</v>
      </c>
      <c r="L10" s="33"/>
    </row>
    <row r="11" spans="2:46" s="1" customFormat="1" ht="16.5" customHeight="1">
      <c r="B11" s="33"/>
      <c r="E11" s="279" t="s">
        <v>1351</v>
      </c>
      <c r="F11" s="322"/>
      <c r="G11" s="322"/>
      <c r="H11" s="322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18. 3. 2024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>
      <c r="B17" s="33"/>
      <c r="E17" s="26" t="s">
        <v>28</v>
      </c>
      <c r="I17" s="28" t="s">
        <v>29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23" t="str">
        <f>'Rekapitulace stavby'!E14</f>
        <v>Vyplň údaj</v>
      </c>
      <c r="F20" s="304"/>
      <c r="G20" s="304"/>
      <c r="H20" s="304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26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29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36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38</v>
      </c>
      <c r="L28" s="33"/>
    </row>
    <row r="29" spans="2:12" s="7" customFormat="1" ht="47.25" customHeight="1">
      <c r="B29" s="92"/>
      <c r="E29" s="309" t="s">
        <v>39</v>
      </c>
      <c r="F29" s="309"/>
      <c r="G29" s="309"/>
      <c r="H29" s="309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40</v>
      </c>
      <c r="J32" s="64">
        <f>ROUND(J97,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42</v>
      </c>
      <c r="I34" s="36" t="s">
        <v>41</v>
      </c>
      <c r="J34" s="36" t="s">
        <v>43</v>
      </c>
      <c r="L34" s="33"/>
    </row>
    <row r="35" spans="2:12" s="1" customFormat="1" ht="14.45" customHeight="1">
      <c r="B35" s="33"/>
      <c r="D35" s="53" t="s">
        <v>44</v>
      </c>
      <c r="E35" s="28" t="s">
        <v>45</v>
      </c>
      <c r="F35" s="84">
        <f>ROUND((SUM(BE97:BE234)),  2)</f>
        <v>0</v>
      </c>
      <c r="I35" s="94">
        <v>0.21</v>
      </c>
      <c r="J35" s="84">
        <f>ROUND(((SUM(BE97:BE234))*I35),  2)</f>
        <v>0</v>
      </c>
      <c r="L35" s="33"/>
    </row>
    <row r="36" spans="2:12" s="1" customFormat="1" ht="14.45" customHeight="1">
      <c r="B36" s="33"/>
      <c r="E36" s="28" t="s">
        <v>46</v>
      </c>
      <c r="F36" s="84">
        <f>ROUND((SUM(BF97:BF234)),  2)</f>
        <v>0</v>
      </c>
      <c r="I36" s="94">
        <v>0.12</v>
      </c>
      <c r="J36" s="84">
        <f>ROUND(((SUM(BF97:BF234))*I36),  2)</f>
        <v>0</v>
      </c>
      <c r="L36" s="33"/>
    </row>
    <row r="37" spans="2:12" s="1" customFormat="1" ht="14.45" hidden="1" customHeight="1">
      <c r="B37" s="33"/>
      <c r="E37" s="28" t="s">
        <v>47</v>
      </c>
      <c r="F37" s="84">
        <f>ROUND((SUM(BG97:BG234)),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48</v>
      </c>
      <c r="F38" s="84">
        <f>ROUND((SUM(BH97:BH234)),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49</v>
      </c>
      <c r="F39" s="84">
        <f>ROUND((SUM(BI97:BI234)),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50</v>
      </c>
      <c r="E41" s="55"/>
      <c r="F41" s="55"/>
      <c r="G41" s="97" t="s">
        <v>51</v>
      </c>
      <c r="H41" s="98" t="s">
        <v>52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104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20" t="str">
        <f>E7</f>
        <v>BD Severní I 2914/2 - snížení energetické náročnosti budovy</v>
      </c>
      <c r="F50" s="321"/>
      <c r="G50" s="321"/>
      <c r="H50" s="321"/>
      <c r="L50" s="33"/>
    </row>
    <row r="51" spans="2:47" ht="12" customHeight="1">
      <c r="B51" s="21"/>
      <c r="C51" s="28" t="s">
        <v>100</v>
      </c>
      <c r="L51" s="21"/>
    </row>
    <row r="52" spans="2:47" s="1" customFormat="1" ht="16.5" customHeight="1">
      <c r="B52" s="33"/>
      <c r="E52" s="320" t="s">
        <v>101</v>
      </c>
      <c r="F52" s="322"/>
      <c r="G52" s="322"/>
      <c r="H52" s="322"/>
      <c r="L52" s="33"/>
    </row>
    <row r="53" spans="2:47" s="1" customFormat="1" ht="12" customHeight="1">
      <c r="B53" s="33"/>
      <c r="C53" s="28" t="s">
        <v>102</v>
      </c>
      <c r="L53" s="33"/>
    </row>
    <row r="54" spans="2:47" s="1" customFormat="1" ht="16.5" customHeight="1">
      <c r="B54" s="33"/>
      <c r="E54" s="279" t="str">
        <f>E11</f>
        <v>SO 01 C - Zpevněné plochy</v>
      </c>
      <c r="F54" s="322"/>
      <c r="G54" s="322"/>
      <c r="H54" s="32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k.ú. Záběhlice, č.par. 3049/8, 3049/45</v>
      </c>
      <c r="I56" s="28" t="s">
        <v>23</v>
      </c>
      <c r="J56" s="50" t="str">
        <f>IF(J14="","",J14)</f>
        <v>18. 3. 2024</v>
      </c>
      <c r="L56" s="33"/>
    </row>
    <row r="57" spans="2:47" s="1" customFormat="1" ht="6.95" customHeight="1">
      <c r="B57" s="33"/>
      <c r="L57" s="33"/>
    </row>
    <row r="58" spans="2:47" s="1" customFormat="1" ht="25.7" customHeight="1">
      <c r="B58" s="33"/>
      <c r="C58" s="28" t="s">
        <v>25</v>
      </c>
      <c r="F58" s="26" t="str">
        <f>E17</f>
        <v>MČ Praha 4</v>
      </c>
      <c r="I58" s="28" t="s">
        <v>32</v>
      </c>
      <c r="J58" s="31" t="str">
        <f>E23</f>
        <v>Architektonická kancelář Křivka s.r.o.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36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105</v>
      </c>
      <c r="D61" s="95"/>
      <c r="E61" s="95"/>
      <c r="F61" s="95"/>
      <c r="G61" s="95"/>
      <c r="H61" s="95"/>
      <c r="I61" s="95"/>
      <c r="J61" s="102" t="s">
        <v>106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72</v>
      </c>
      <c r="J63" s="64">
        <f>J97</f>
        <v>0</v>
      </c>
      <c r="L63" s="33"/>
      <c r="AU63" s="18" t="s">
        <v>107</v>
      </c>
    </row>
    <row r="64" spans="2:47" s="8" customFormat="1" ht="24.95" customHeight="1">
      <c r="B64" s="104"/>
      <c r="D64" s="105" t="s">
        <v>108</v>
      </c>
      <c r="E64" s="106"/>
      <c r="F64" s="106"/>
      <c r="G64" s="106"/>
      <c r="H64" s="106"/>
      <c r="I64" s="106"/>
      <c r="J64" s="107">
        <f>J98</f>
        <v>0</v>
      </c>
      <c r="L64" s="104"/>
    </row>
    <row r="65" spans="2:12" s="9" customFormat="1" ht="19.899999999999999" customHeight="1">
      <c r="B65" s="108"/>
      <c r="D65" s="109" t="s">
        <v>861</v>
      </c>
      <c r="E65" s="110"/>
      <c r="F65" s="110"/>
      <c r="G65" s="110"/>
      <c r="H65" s="110"/>
      <c r="I65" s="110"/>
      <c r="J65" s="111">
        <f>J99</f>
        <v>0</v>
      </c>
      <c r="L65" s="108"/>
    </row>
    <row r="66" spans="2:12" s="9" customFormat="1" ht="19.899999999999999" customHeight="1">
      <c r="B66" s="108"/>
      <c r="D66" s="109" t="s">
        <v>1352</v>
      </c>
      <c r="E66" s="110"/>
      <c r="F66" s="110"/>
      <c r="G66" s="110"/>
      <c r="H66" s="110"/>
      <c r="I66" s="110"/>
      <c r="J66" s="111">
        <f>J147</f>
        <v>0</v>
      </c>
      <c r="L66" s="108"/>
    </row>
    <row r="67" spans="2:12" s="9" customFormat="1" ht="19.899999999999999" customHeight="1">
      <c r="B67" s="108"/>
      <c r="D67" s="109" t="s">
        <v>109</v>
      </c>
      <c r="E67" s="110"/>
      <c r="F67" s="110"/>
      <c r="G67" s="110"/>
      <c r="H67" s="110"/>
      <c r="I67" s="110"/>
      <c r="J67" s="111">
        <f>J168</f>
        <v>0</v>
      </c>
      <c r="L67" s="108"/>
    </row>
    <row r="68" spans="2:12" s="9" customFormat="1" ht="19.899999999999999" customHeight="1">
      <c r="B68" s="108"/>
      <c r="D68" s="109" t="s">
        <v>110</v>
      </c>
      <c r="E68" s="110"/>
      <c r="F68" s="110"/>
      <c r="G68" s="110"/>
      <c r="H68" s="110"/>
      <c r="I68" s="110"/>
      <c r="J68" s="111">
        <f>J179</f>
        <v>0</v>
      </c>
      <c r="L68" s="108"/>
    </row>
    <row r="69" spans="2:12" s="9" customFormat="1" ht="19.899999999999999" customHeight="1">
      <c r="B69" s="108"/>
      <c r="D69" s="109" t="s">
        <v>111</v>
      </c>
      <c r="E69" s="110"/>
      <c r="F69" s="110"/>
      <c r="G69" s="110"/>
      <c r="H69" s="110"/>
      <c r="I69" s="110"/>
      <c r="J69" s="111">
        <f>J186</f>
        <v>0</v>
      </c>
      <c r="L69" s="108"/>
    </row>
    <row r="70" spans="2:12" s="9" customFormat="1" ht="19.899999999999999" customHeight="1">
      <c r="B70" s="108"/>
      <c r="D70" s="109" t="s">
        <v>112</v>
      </c>
      <c r="E70" s="110"/>
      <c r="F70" s="110"/>
      <c r="G70" s="110"/>
      <c r="H70" s="110"/>
      <c r="I70" s="110"/>
      <c r="J70" s="111">
        <f>J198</f>
        <v>0</v>
      </c>
      <c r="L70" s="108"/>
    </row>
    <row r="71" spans="2:12" s="8" customFormat="1" ht="24.95" customHeight="1">
      <c r="B71" s="104"/>
      <c r="D71" s="105" t="s">
        <v>113</v>
      </c>
      <c r="E71" s="106"/>
      <c r="F71" s="106"/>
      <c r="G71" s="106"/>
      <c r="H71" s="106"/>
      <c r="I71" s="106"/>
      <c r="J71" s="107">
        <f>J201</f>
        <v>0</v>
      </c>
      <c r="L71" s="104"/>
    </row>
    <row r="72" spans="2:12" s="9" customFormat="1" ht="19.899999999999999" customHeight="1">
      <c r="B72" s="108"/>
      <c r="D72" s="109" t="s">
        <v>865</v>
      </c>
      <c r="E72" s="110"/>
      <c r="F72" s="110"/>
      <c r="G72" s="110"/>
      <c r="H72" s="110"/>
      <c r="I72" s="110"/>
      <c r="J72" s="111">
        <f>J202</f>
        <v>0</v>
      </c>
      <c r="L72" s="108"/>
    </row>
    <row r="73" spans="2:12" s="9" customFormat="1" ht="19.899999999999999" customHeight="1">
      <c r="B73" s="108"/>
      <c r="D73" s="109" t="s">
        <v>116</v>
      </c>
      <c r="E73" s="110"/>
      <c r="F73" s="110"/>
      <c r="G73" s="110"/>
      <c r="H73" s="110"/>
      <c r="I73" s="110"/>
      <c r="J73" s="111">
        <f>J218</f>
        <v>0</v>
      </c>
      <c r="L73" s="108"/>
    </row>
    <row r="74" spans="2:12" s="8" customFormat="1" ht="24.95" customHeight="1">
      <c r="B74" s="104"/>
      <c r="D74" s="105" t="s">
        <v>1353</v>
      </c>
      <c r="E74" s="106"/>
      <c r="F74" s="106"/>
      <c r="G74" s="106"/>
      <c r="H74" s="106"/>
      <c r="I74" s="106"/>
      <c r="J74" s="107">
        <f>J230</f>
        <v>0</v>
      </c>
      <c r="L74" s="104"/>
    </row>
    <row r="75" spans="2:12" s="9" customFormat="1" ht="19.899999999999999" customHeight="1">
      <c r="B75" s="108"/>
      <c r="D75" s="109" t="s">
        <v>1354</v>
      </c>
      <c r="E75" s="110"/>
      <c r="F75" s="110"/>
      <c r="G75" s="110"/>
      <c r="H75" s="110"/>
      <c r="I75" s="110"/>
      <c r="J75" s="111">
        <f>J231</f>
        <v>0</v>
      </c>
      <c r="L75" s="108"/>
    </row>
    <row r="76" spans="2:12" s="1" customFormat="1" ht="21.75" customHeight="1">
      <c r="B76" s="33"/>
      <c r="L76" s="33"/>
    </row>
    <row r="77" spans="2:12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3"/>
    </row>
    <row r="81" spans="2:2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3"/>
    </row>
    <row r="82" spans="2:21" s="1" customFormat="1" ht="24.95" customHeight="1">
      <c r="B82" s="33"/>
      <c r="C82" s="22" t="s">
        <v>119</v>
      </c>
      <c r="L82" s="33"/>
    </row>
    <row r="83" spans="2:21" s="1" customFormat="1" ht="6.95" customHeight="1">
      <c r="B83" s="33"/>
      <c r="L83" s="33"/>
    </row>
    <row r="84" spans="2:21" s="1" customFormat="1" ht="12" customHeight="1">
      <c r="B84" s="33"/>
      <c r="C84" s="28" t="s">
        <v>16</v>
      </c>
      <c r="L84" s="33"/>
    </row>
    <row r="85" spans="2:21" s="1" customFormat="1" ht="16.5" customHeight="1">
      <c r="B85" s="33"/>
      <c r="E85" s="320" t="str">
        <f>E7</f>
        <v>BD Severní I 2914/2 - snížení energetické náročnosti budovy</v>
      </c>
      <c r="F85" s="321"/>
      <c r="G85" s="321"/>
      <c r="H85" s="321"/>
      <c r="L85" s="33"/>
    </row>
    <row r="86" spans="2:21" ht="12" customHeight="1">
      <c r="B86" s="21"/>
      <c r="C86" s="28" t="s">
        <v>100</v>
      </c>
      <c r="L86" s="21"/>
    </row>
    <row r="87" spans="2:21" s="1" customFormat="1" ht="16.5" customHeight="1">
      <c r="B87" s="33"/>
      <c r="E87" s="320" t="s">
        <v>101</v>
      </c>
      <c r="F87" s="322"/>
      <c r="G87" s="322"/>
      <c r="H87" s="322"/>
      <c r="L87" s="33"/>
    </row>
    <row r="88" spans="2:21" s="1" customFormat="1" ht="12" customHeight="1">
      <c r="B88" s="33"/>
      <c r="C88" s="28" t="s">
        <v>102</v>
      </c>
      <c r="L88" s="33"/>
    </row>
    <row r="89" spans="2:21" s="1" customFormat="1" ht="16.5" customHeight="1">
      <c r="B89" s="33"/>
      <c r="E89" s="279" t="str">
        <f>E11</f>
        <v>SO 01 C - Zpevněné plochy</v>
      </c>
      <c r="F89" s="322"/>
      <c r="G89" s="322"/>
      <c r="H89" s="322"/>
      <c r="L89" s="33"/>
    </row>
    <row r="90" spans="2:21" s="1" customFormat="1" ht="6.95" customHeight="1">
      <c r="B90" s="33"/>
      <c r="L90" s="33"/>
    </row>
    <row r="91" spans="2:21" s="1" customFormat="1" ht="12" customHeight="1">
      <c r="B91" s="33"/>
      <c r="C91" s="28" t="s">
        <v>21</v>
      </c>
      <c r="F91" s="26" t="str">
        <f>F14</f>
        <v>k.ú. Záběhlice, č.par. 3049/8, 3049/45</v>
      </c>
      <c r="I91" s="28" t="s">
        <v>23</v>
      </c>
      <c r="J91" s="50" t="str">
        <f>IF(J14="","",J14)</f>
        <v>18. 3. 2024</v>
      </c>
      <c r="L91" s="33"/>
    </row>
    <row r="92" spans="2:21" s="1" customFormat="1" ht="6.95" customHeight="1">
      <c r="B92" s="33"/>
      <c r="L92" s="33"/>
    </row>
    <row r="93" spans="2:21" s="1" customFormat="1" ht="25.7" customHeight="1">
      <c r="B93" s="33"/>
      <c r="C93" s="28" t="s">
        <v>25</v>
      </c>
      <c r="F93" s="26" t="str">
        <f>E17</f>
        <v>MČ Praha 4</v>
      </c>
      <c r="I93" s="28" t="s">
        <v>32</v>
      </c>
      <c r="J93" s="31" t="str">
        <f>E23</f>
        <v>Architektonická kancelář Křivka s.r.o.</v>
      </c>
      <c r="L93" s="33"/>
    </row>
    <row r="94" spans="2:21" s="1" customFormat="1" ht="15.2" customHeight="1">
      <c r="B94" s="33"/>
      <c r="C94" s="28" t="s">
        <v>30</v>
      </c>
      <c r="F94" s="26" t="str">
        <f>IF(E20="","",E20)</f>
        <v>Vyplň údaj</v>
      </c>
      <c r="I94" s="28" t="s">
        <v>36</v>
      </c>
      <c r="J94" s="31" t="str">
        <f>E26</f>
        <v xml:space="preserve"> </v>
      </c>
      <c r="L94" s="33"/>
    </row>
    <row r="95" spans="2:21" s="1" customFormat="1" ht="10.35" customHeight="1">
      <c r="B95" s="33"/>
      <c r="L95" s="33"/>
    </row>
    <row r="96" spans="2:21" s="10" customFormat="1" ht="29.25" customHeight="1">
      <c r="B96" s="112"/>
      <c r="C96" s="113" t="s">
        <v>120</v>
      </c>
      <c r="D96" s="114" t="s">
        <v>59</v>
      </c>
      <c r="E96" s="114" t="s">
        <v>55</v>
      </c>
      <c r="F96" s="114" t="s">
        <v>56</v>
      </c>
      <c r="G96" s="114" t="s">
        <v>121</v>
      </c>
      <c r="H96" s="114" t="s">
        <v>122</v>
      </c>
      <c r="I96" s="114" t="s">
        <v>123</v>
      </c>
      <c r="J96" s="114" t="s">
        <v>106</v>
      </c>
      <c r="K96" s="115" t="s">
        <v>124</v>
      </c>
      <c r="L96" s="112"/>
      <c r="M96" s="57" t="s">
        <v>19</v>
      </c>
      <c r="N96" s="58" t="s">
        <v>44</v>
      </c>
      <c r="O96" s="58" t="s">
        <v>125</v>
      </c>
      <c r="P96" s="58" t="s">
        <v>126</v>
      </c>
      <c r="Q96" s="58" t="s">
        <v>127</v>
      </c>
      <c r="R96" s="58" t="s">
        <v>128</v>
      </c>
      <c r="S96" s="58" t="s">
        <v>129</v>
      </c>
      <c r="T96" s="58" t="s">
        <v>130</v>
      </c>
      <c r="U96" s="59" t="s">
        <v>131</v>
      </c>
    </row>
    <row r="97" spans="2:65" s="1" customFormat="1" ht="22.9" customHeight="1">
      <c r="B97" s="33"/>
      <c r="C97" s="62" t="s">
        <v>132</v>
      </c>
      <c r="J97" s="116">
        <f>BK97</f>
        <v>0</v>
      </c>
      <c r="L97" s="33"/>
      <c r="M97" s="60"/>
      <c r="N97" s="51"/>
      <c r="O97" s="51"/>
      <c r="P97" s="117">
        <f>P98+P201+P230</f>
        <v>0</v>
      </c>
      <c r="Q97" s="51"/>
      <c r="R97" s="117">
        <f>R98+R201+R230</f>
        <v>24.309993000000002</v>
      </c>
      <c r="S97" s="51"/>
      <c r="T97" s="117">
        <f>T98+T201+T230</f>
        <v>14.832025</v>
      </c>
      <c r="U97" s="52"/>
      <c r="AT97" s="18" t="s">
        <v>73</v>
      </c>
      <c r="AU97" s="18" t="s">
        <v>107</v>
      </c>
      <c r="BK97" s="118">
        <f>BK98+BK201+BK230</f>
        <v>0</v>
      </c>
    </row>
    <row r="98" spans="2:65" s="11" customFormat="1" ht="25.9" customHeight="1">
      <c r="B98" s="119"/>
      <c r="D98" s="120" t="s">
        <v>73</v>
      </c>
      <c r="E98" s="121" t="s">
        <v>133</v>
      </c>
      <c r="F98" s="121" t="s">
        <v>134</v>
      </c>
      <c r="I98" s="122"/>
      <c r="J98" s="123">
        <f>BK98</f>
        <v>0</v>
      </c>
      <c r="L98" s="119"/>
      <c r="M98" s="124"/>
      <c r="P98" s="125">
        <f>P99+P147+P168+P179+P186+P198</f>
        <v>0</v>
      </c>
      <c r="R98" s="125">
        <f>R99+R147+R168+R179+R186+R198</f>
        <v>24.302493000000002</v>
      </c>
      <c r="T98" s="125">
        <f>T99+T147+T168+T179+T186+T198</f>
        <v>14.730824999999999</v>
      </c>
      <c r="U98" s="126"/>
      <c r="AR98" s="120" t="s">
        <v>81</v>
      </c>
      <c r="AT98" s="127" t="s">
        <v>73</v>
      </c>
      <c r="AU98" s="127" t="s">
        <v>74</v>
      </c>
      <c r="AY98" s="120" t="s">
        <v>135</v>
      </c>
      <c r="BK98" s="128">
        <f>BK99+BK147+BK168+BK179+BK186+BK198</f>
        <v>0</v>
      </c>
    </row>
    <row r="99" spans="2:65" s="11" customFormat="1" ht="22.9" customHeight="1">
      <c r="B99" s="119"/>
      <c r="D99" s="120" t="s">
        <v>73</v>
      </c>
      <c r="E99" s="129" t="s">
        <v>81</v>
      </c>
      <c r="F99" s="129" t="s">
        <v>868</v>
      </c>
      <c r="I99" s="122"/>
      <c r="J99" s="130">
        <f>BK99</f>
        <v>0</v>
      </c>
      <c r="L99" s="119"/>
      <c r="M99" s="124"/>
      <c r="P99" s="125">
        <f>SUM(P100:P146)</f>
        <v>0</v>
      </c>
      <c r="R99" s="125">
        <f>SUM(R100:R146)</f>
        <v>9.140000000000001E-4</v>
      </c>
      <c r="T99" s="125">
        <f>SUM(T100:T146)</f>
        <v>14.579625</v>
      </c>
      <c r="U99" s="126"/>
      <c r="AR99" s="120" t="s">
        <v>81</v>
      </c>
      <c r="AT99" s="127" t="s">
        <v>73</v>
      </c>
      <c r="AU99" s="127" t="s">
        <v>81</v>
      </c>
      <c r="AY99" s="120" t="s">
        <v>135</v>
      </c>
      <c r="BK99" s="128">
        <f>SUM(BK100:BK146)</f>
        <v>0</v>
      </c>
    </row>
    <row r="100" spans="2:65" s="1" customFormat="1" ht="37.9" customHeight="1">
      <c r="B100" s="33"/>
      <c r="C100" s="131" t="s">
        <v>81</v>
      </c>
      <c r="D100" s="131" t="s">
        <v>138</v>
      </c>
      <c r="E100" s="132" t="s">
        <v>869</v>
      </c>
      <c r="F100" s="133" t="s">
        <v>870</v>
      </c>
      <c r="G100" s="134" t="s">
        <v>141</v>
      </c>
      <c r="H100" s="135">
        <v>57.174999999999997</v>
      </c>
      <c r="I100" s="136"/>
      <c r="J100" s="137">
        <f>ROUND(I100*H100,2)</f>
        <v>0</v>
      </c>
      <c r="K100" s="133" t="s">
        <v>142</v>
      </c>
      <c r="L100" s="33"/>
      <c r="M100" s="138" t="s">
        <v>19</v>
      </c>
      <c r="N100" s="139" t="s">
        <v>46</v>
      </c>
      <c r="P100" s="140">
        <f>O100*H100</f>
        <v>0</v>
      </c>
      <c r="Q100" s="140">
        <v>0</v>
      </c>
      <c r="R100" s="140">
        <f>Q100*H100</f>
        <v>0</v>
      </c>
      <c r="S100" s="140">
        <v>0.255</v>
      </c>
      <c r="T100" s="140">
        <f>S100*H100</f>
        <v>14.579625</v>
      </c>
      <c r="U100" s="141" t="s">
        <v>19</v>
      </c>
      <c r="AR100" s="142" t="s">
        <v>143</v>
      </c>
      <c r="AT100" s="142" t="s">
        <v>138</v>
      </c>
      <c r="AU100" s="142" t="s">
        <v>87</v>
      </c>
      <c r="AY100" s="18" t="s">
        <v>135</v>
      </c>
      <c r="BE100" s="143">
        <f>IF(N100="základní",J100,0)</f>
        <v>0</v>
      </c>
      <c r="BF100" s="143">
        <f>IF(N100="snížená",J100,0)</f>
        <v>0</v>
      </c>
      <c r="BG100" s="143">
        <f>IF(N100="zákl. přenesená",J100,0)</f>
        <v>0</v>
      </c>
      <c r="BH100" s="143">
        <f>IF(N100="sníž. přenesená",J100,0)</f>
        <v>0</v>
      </c>
      <c r="BI100" s="143">
        <f>IF(N100="nulová",J100,0)</f>
        <v>0</v>
      </c>
      <c r="BJ100" s="18" t="s">
        <v>87</v>
      </c>
      <c r="BK100" s="143">
        <f>ROUND(I100*H100,2)</f>
        <v>0</v>
      </c>
      <c r="BL100" s="18" t="s">
        <v>143</v>
      </c>
      <c r="BM100" s="142" t="s">
        <v>1355</v>
      </c>
    </row>
    <row r="101" spans="2:65" s="1" customFormat="1" ht="11.25">
      <c r="B101" s="33"/>
      <c r="D101" s="144" t="s">
        <v>145</v>
      </c>
      <c r="F101" s="145" t="s">
        <v>872</v>
      </c>
      <c r="I101" s="146"/>
      <c r="L101" s="33"/>
      <c r="M101" s="147"/>
      <c r="U101" s="54"/>
      <c r="AT101" s="18" t="s">
        <v>145</v>
      </c>
      <c r="AU101" s="18" t="s">
        <v>87</v>
      </c>
    </row>
    <row r="102" spans="2:65" s="12" customFormat="1" ht="11.25">
      <c r="B102" s="148"/>
      <c r="D102" s="149" t="s">
        <v>147</v>
      </c>
      <c r="E102" s="150" t="s">
        <v>19</v>
      </c>
      <c r="F102" s="151" t="s">
        <v>1356</v>
      </c>
      <c r="H102" s="150" t="s">
        <v>19</v>
      </c>
      <c r="I102" s="152"/>
      <c r="L102" s="148"/>
      <c r="M102" s="153"/>
      <c r="U102" s="154"/>
      <c r="AT102" s="150" t="s">
        <v>147</v>
      </c>
      <c r="AU102" s="150" t="s">
        <v>87</v>
      </c>
      <c r="AV102" s="12" t="s">
        <v>81</v>
      </c>
      <c r="AW102" s="12" t="s">
        <v>35</v>
      </c>
      <c r="AX102" s="12" t="s">
        <v>74</v>
      </c>
      <c r="AY102" s="150" t="s">
        <v>135</v>
      </c>
    </row>
    <row r="103" spans="2:65" s="12" customFormat="1" ht="11.25">
      <c r="B103" s="148"/>
      <c r="D103" s="149" t="s">
        <v>147</v>
      </c>
      <c r="E103" s="150" t="s">
        <v>19</v>
      </c>
      <c r="F103" s="151" t="s">
        <v>1357</v>
      </c>
      <c r="H103" s="150" t="s">
        <v>19</v>
      </c>
      <c r="I103" s="152"/>
      <c r="L103" s="148"/>
      <c r="M103" s="153"/>
      <c r="U103" s="154"/>
      <c r="AT103" s="150" t="s">
        <v>147</v>
      </c>
      <c r="AU103" s="150" t="s">
        <v>87</v>
      </c>
      <c r="AV103" s="12" t="s">
        <v>81</v>
      </c>
      <c r="AW103" s="12" t="s">
        <v>35</v>
      </c>
      <c r="AX103" s="12" t="s">
        <v>74</v>
      </c>
      <c r="AY103" s="150" t="s">
        <v>135</v>
      </c>
    </row>
    <row r="104" spans="2:65" s="13" customFormat="1" ht="11.25">
      <c r="B104" s="155"/>
      <c r="D104" s="149" t="s">
        <v>147</v>
      </c>
      <c r="E104" s="156" t="s">
        <v>19</v>
      </c>
      <c r="F104" s="157" t="s">
        <v>1358</v>
      </c>
      <c r="H104" s="158">
        <v>42.174999999999997</v>
      </c>
      <c r="I104" s="159"/>
      <c r="L104" s="155"/>
      <c r="M104" s="160"/>
      <c r="U104" s="161"/>
      <c r="AT104" s="156" t="s">
        <v>147</v>
      </c>
      <c r="AU104" s="156" t="s">
        <v>87</v>
      </c>
      <c r="AV104" s="13" t="s">
        <v>87</v>
      </c>
      <c r="AW104" s="13" t="s">
        <v>35</v>
      </c>
      <c r="AX104" s="13" t="s">
        <v>74</v>
      </c>
      <c r="AY104" s="156" t="s">
        <v>135</v>
      </c>
    </row>
    <row r="105" spans="2:65" s="13" customFormat="1" ht="11.25">
      <c r="B105" s="155"/>
      <c r="D105" s="149" t="s">
        <v>147</v>
      </c>
      <c r="E105" s="156" t="s">
        <v>19</v>
      </c>
      <c r="F105" s="157" t="s">
        <v>1359</v>
      </c>
      <c r="H105" s="158">
        <v>15</v>
      </c>
      <c r="I105" s="159"/>
      <c r="L105" s="155"/>
      <c r="M105" s="160"/>
      <c r="U105" s="161"/>
      <c r="AT105" s="156" t="s">
        <v>147</v>
      </c>
      <c r="AU105" s="156" t="s">
        <v>87</v>
      </c>
      <c r="AV105" s="13" t="s">
        <v>87</v>
      </c>
      <c r="AW105" s="13" t="s">
        <v>35</v>
      </c>
      <c r="AX105" s="13" t="s">
        <v>74</v>
      </c>
      <c r="AY105" s="156" t="s">
        <v>135</v>
      </c>
    </row>
    <row r="106" spans="2:65" s="15" customFormat="1" ht="11.25">
      <c r="B106" s="169"/>
      <c r="D106" s="149" t="s">
        <v>147</v>
      </c>
      <c r="E106" s="170" t="s">
        <v>19</v>
      </c>
      <c r="F106" s="171" t="s">
        <v>162</v>
      </c>
      <c r="H106" s="172">
        <v>57.174999999999997</v>
      </c>
      <c r="I106" s="173"/>
      <c r="L106" s="169"/>
      <c r="M106" s="174"/>
      <c r="U106" s="175"/>
      <c r="AT106" s="170" t="s">
        <v>147</v>
      </c>
      <c r="AU106" s="170" t="s">
        <v>87</v>
      </c>
      <c r="AV106" s="15" t="s">
        <v>143</v>
      </c>
      <c r="AW106" s="15" t="s">
        <v>35</v>
      </c>
      <c r="AX106" s="15" t="s">
        <v>81</v>
      </c>
      <c r="AY106" s="170" t="s">
        <v>135</v>
      </c>
    </row>
    <row r="107" spans="2:65" s="1" customFormat="1" ht="24.2" customHeight="1">
      <c r="B107" s="33"/>
      <c r="C107" s="131" t="s">
        <v>87</v>
      </c>
      <c r="D107" s="131" t="s">
        <v>138</v>
      </c>
      <c r="E107" s="132" t="s">
        <v>1360</v>
      </c>
      <c r="F107" s="133" t="s">
        <v>1361</v>
      </c>
      <c r="G107" s="134" t="s">
        <v>344</v>
      </c>
      <c r="H107" s="135">
        <v>0.72</v>
      </c>
      <c r="I107" s="136"/>
      <c r="J107" s="137">
        <f>ROUND(I107*H107,2)</f>
        <v>0</v>
      </c>
      <c r="K107" s="133" t="s">
        <v>142</v>
      </c>
      <c r="L107" s="33"/>
      <c r="M107" s="138" t="s">
        <v>19</v>
      </c>
      <c r="N107" s="139" t="s">
        <v>46</v>
      </c>
      <c r="P107" s="140">
        <f>O107*H107</f>
        <v>0</v>
      </c>
      <c r="Q107" s="140">
        <v>0</v>
      </c>
      <c r="R107" s="140">
        <f>Q107*H107</f>
        <v>0</v>
      </c>
      <c r="S107" s="140">
        <v>0</v>
      </c>
      <c r="T107" s="140">
        <f>S107*H107</f>
        <v>0</v>
      </c>
      <c r="U107" s="141" t="s">
        <v>19</v>
      </c>
      <c r="AR107" s="142" t="s">
        <v>143</v>
      </c>
      <c r="AT107" s="142" t="s">
        <v>138</v>
      </c>
      <c r="AU107" s="142" t="s">
        <v>87</v>
      </c>
      <c r="AY107" s="18" t="s">
        <v>135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18" t="s">
        <v>87</v>
      </c>
      <c r="BK107" s="143">
        <f>ROUND(I107*H107,2)</f>
        <v>0</v>
      </c>
      <c r="BL107" s="18" t="s">
        <v>143</v>
      </c>
      <c r="BM107" s="142" t="s">
        <v>1362</v>
      </c>
    </row>
    <row r="108" spans="2:65" s="1" customFormat="1" ht="11.25">
      <c r="B108" s="33"/>
      <c r="D108" s="144" t="s">
        <v>145</v>
      </c>
      <c r="F108" s="145" t="s">
        <v>1363</v>
      </c>
      <c r="I108" s="146"/>
      <c r="L108" s="33"/>
      <c r="M108" s="147"/>
      <c r="U108" s="54"/>
      <c r="AT108" s="18" t="s">
        <v>145</v>
      </c>
      <c r="AU108" s="18" t="s">
        <v>87</v>
      </c>
    </row>
    <row r="109" spans="2:65" s="12" customFormat="1" ht="11.25">
      <c r="B109" s="148"/>
      <c r="D109" s="149" t="s">
        <v>147</v>
      </c>
      <c r="E109" s="150" t="s">
        <v>19</v>
      </c>
      <c r="F109" s="151" t="s">
        <v>1364</v>
      </c>
      <c r="H109" s="150" t="s">
        <v>19</v>
      </c>
      <c r="I109" s="152"/>
      <c r="L109" s="148"/>
      <c r="M109" s="153"/>
      <c r="U109" s="154"/>
      <c r="AT109" s="150" t="s">
        <v>147</v>
      </c>
      <c r="AU109" s="150" t="s">
        <v>87</v>
      </c>
      <c r="AV109" s="12" t="s">
        <v>81</v>
      </c>
      <c r="AW109" s="12" t="s">
        <v>35</v>
      </c>
      <c r="AX109" s="12" t="s">
        <v>74</v>
      </c>
      <c r="AY109" s="150" t="s">
        <v>135</v>
      </c>
    </row>
    <row r="110" spans="2:65" s="13" customFormat="1" ht="11.25">
      <c r="B110" s="155"/>
      <c r="D110" s="149" t="s">
        <v>147</v>
      </c>
      <c r="E110" s="156" t="s">
        <v>19</v>
      </c>
      <c r="F110" s="157" t="s">
        <v>1365</v>
      </c>
      <c r="H110" s="158">
        <v>0.72</v>
      </c>
      <c r="I110" s="159"/>
      <c r="L110" s="155"/>
      <c r="M110" s="160"/>
      <c r="U110" s="161"/>
      <c r="AT110" s="156" t="s">
        <v>147</v>
      </c>
      <c r="AU110" s="156" t="s">
        <v>87</v>
      </c>
      <c r="AV110" s="13" t="s">
        <v>87</v>
      </c>
      <c r="AW110" s="13" t="s">
        <v>35</v>
      </c>
      <c r="AX110" s="13" t="s">
        <v>74</v>
      </c>
      <c r="AY110" s="156" t="s">
        <v>135</v>
      </c>
    </row>
    <row r="111" spans="2:65" s="15" customFormat="1" ht="11.25">
      <c r="B111" s="169"/>
      <c r="D111" s="149" t="s">
        <v>147</v>
      </c>
      <c r="E111" s="170" t="s">
        <v>19</v>
      </c>
      <c r="F111" s="171" t="s">
        <v>162</v>
      </c>
      <c r="H111" s="172">
        <v>0.72</v>
      </c>
      <c r="I111" s="173"/>
      <c r="L111" s="169"/>
      <c r="M111" s="174"/>
      <c r="U111" s="175"/>
      <c r="AT111" s="170" t="s">
        <v>147</v>
      </c>
      <c r="AU111" s="170" t="s">
        <v>87</v>
      </c>
      <c r="AV111" s="15" t="s">
        <v>143</v>
      </c>
      <c r="AW111" s="15" t="s">
        <v>35</v>
      </c>
      <c r="AX111" s="15" t="s">
        <v>81</v>
      </c>
      <c r="AY111" s="170" t="s">
        <v>135</v>
      </c>
    </row>
    <row r="112" spans="2:65" s="1" customFormat="1" ht="24.2" customHeight="1">
      <c r="B112" s="33"/>
      <c r="C112" s="131" t="s">
        <v>155</v>
      </c>
      <c r="D112" s="131" t="s">
        <v>138</v>
      </c>
      <c r="E112" s="132" t="s">
        <v>1366</v>
      </c>
      <c r="F112" s="133" t="s">
        <v>1367</v>
      </c>
      <c r="G112" s="134" t="s">
        <v>344</v>
      </c>
      <c r="H112" s="135">
        <v>78.3</v>
      </c>
      <c r="I112" s="136"/>
      <c r="J112" s="137">
        <f>ROUND(I112*H112,2)</f>
        <v>0</v>
      </c>
      <c r="K112" s="133" t="s">
        <v>142</v>
      </c>
      <c r="L112" s="33"/>
      <c r="M112" s="138" t="s">
        <v>19</v>
      </c>
      <c r="N112" s="139" t="s">
        <v>46</v>
      </c>
      <c r="P112" s="140">
        <f>O112*H112</f>
        <v>0</v>
      </c>
      <c r="Q112" s="140">
        <v>0</v>
      </c>
      <c r="R112" s="140">
        <f>Q112*H112</f>
        <v>0</v>
      </c>
      <c r="S112" s="140">
        <v>0</v>
      </c>
      <c r="T112" s="140">
        <f>S112*H112</f>
        <v>0</v>
      </c>
      <c r="U112" s="141" t="s">
        <v>19</v>
      </c>
      <c r="AR112" s="142" t="s">
        <v>143</v>
      </c>
      <c r="AT112" s="142" t="s">
        <v>138</v>
      </c>
      <c r="AU112" s="142" t="s">
        <v>87</v>
      </c>
      <c r="AY112" s="18" t="s">
        <v>135</v>
      </c>
      <c r="BE112" s="143">
        <f>IF(N112="základní",J112,0)</f>
        <v>0</v>
      </c>
      <c r="BF112" s="143">
        <f>IF(N112="snížená",J112,0)</f>
        <v>0</v>
      </c>
      <c r="BG112" s="143">
        <f>IF(N112="zákl. přenesená",J112,0)</f>
        <v>0</v>
      </c>
      <c r="BH112" s="143">
        <f>IF(N112="sníž. přenesená",J112,0)</f>
        <v>0</v>
      </c>
      <c r="BI112" s="143">
        <f>IF(N112="nulová",J112,0)</f>
        <v>0</v>
      </c>
      <c r="BJ112" s="18" t="s">
        <v>87</v>
      </c>
      <c r="BK112" s="143">
        <f>ROUND(I112*H112,2)</f>
        <v>0</v>
      </c>
      <c r="BL112" s="18" t="s">
        <v>143</v>
      </c>
      <c r="BM112" s="142" t="s">
        <v>1368</v>
      </c>
    </row>
    <row r="113" spans="2:65" s="1" customFormat="1" ht="11.25">
      <c r="B113" s="33"/>
      <c r="D113" s="144" t="s">
        <v>145</v>
      </c>
      <c r="F113" s="145" t="s">
        <v>1369</v>
      </c>
      <c r="I113" s="146"/>
      <c r="L113" s="33"/>
      <c r="M113" s="147"/>
      <c r="U113" s="54"/>
      <c r="AT113" s="18" t="s">
        <v>145</v>
      </c>
      <c r="AU113" s="18" t="s">
        <v>87</v>
      </c>
    </row>
    <row r="114" spans="2:65" s="12" customFormat="1" ht="11.25">
      <c r="B114" s="148"/>
      <c r="D114" s="149" t="s">
        <v>147</v>
      </c>
      <c r="E114" s="150" t="s">
        <v>19</v>
      </c>
      <c r="F114" s="151" t="s">
        <v>1356</v>
      </c>
      <c r="H114" s="150" t="s">
        <v>19</v>
      </c>
      <c r="I114" s="152"/>
      <c r="L114" s="148"/>
      <c r="M114" s="153"/>
      <c r="U114" s="154"/>
      <c r="AT114" s="150" t="s">
        <v>147</v>
      </c>
      <c r="AU114" s="150" t="s">
        <v>87</v>
      </c>
      <c r="AV114" s="12" t="s">
        <v>81</v>
      </c>
      <c r="AW114" s="12" t="s">
        <v>35</v>
      </c>
      <c r="AX114" s="12" t="s">
        <v>74</v>
      </c>
      <c r="AY114" s="150" t="s">
        <v>135</v>
      </c>
    </row>
    <row r="115" spans="2:65" s="12" customFormat="1" ht="11.25">
      <c r="B115" s="148"/>
      <c r="D115" s="149" t="s">
        <v>147</v>
      </c>
      <c r="E115" s="150" t="s">
        <v>19</v>
      </c>
      <c r="F115" s="151" t="s">
        <v>1370</v>
      </c>
      <c r="H115" s="150" t="s">
        <v>19</v>
      </c>
      <c r="I115" s="152"/>
      <c r="L115" s="148"/>
      <c r="M115" s="153"/>
      <c r="U115" s="154"/>
      <c r="AT115" s="150" t="s">
        <v>147</v>
      </c>
      <c r="AU115" s="150" t="s">
        <v>87</v>
      </c>
      <c r="AV115" s="12" t="s">
        <v>81</v>
      </c>
      <c r="AW115" s="12" t="s">
        <v>35</v>
      </c>
      <c r="AX115" s="12" t="s">
        <v>74</v>
      </c>
      <c r="AY115" s="150" t="s">
        <v>135</v>
      </c>
    </row>
    <row r="116" spans="2:65" s="13" customFormat="1" ht="11.25">
      <c r="B116" s="155"/>
      <c r="D116" s="149" t="s">
        <v>147</v>
      </c>
      <c r="E116" s="156" t="s">
        <v>19</v>
      </c>
      <c r="F116" s="157" t="s">
        <v>1371</v>
      </c>
      <c r="H116" s="158">
        <v>78.3</v>
      </c>
      <c r="I116" s="159"/>
      <c r="L116" s="155"/>
      <c r="M116" s="160"/>
      <c r="U116" s="161"/>
      <c r="AT116" s="156" t="s">
        <v>147</v>
      </c>
      <c r="AU116" s="156" t="s">
        <v>87</v>
      </c>
      <c r="AV116" s="13" t="s">
        <v>87</v>
      </c>
      <c r="AW116" s="13" t="s">
        <v>35</v>
      </c>
      <c r="AX116" s="13" t="s">
        <v>74</v>
      </c>
      <c r="AY116" s="156" t="s">
        <v>135</v>
      </c>
    </row>
    <row r="117" spans="2:65" s="15" customFormat="1" ht="11.25">
      <c r="B117" s="169"/>
      <c r="D117" s="149" t="s">
        <v>147</v>
      </c>
      <c r="E117" s="170" t="s">
        <v>19</v>
      </c>
      <c r="F117" s="171" t="s">
        <v>162</v>
      </c>
      <c r="H117" s="172">
        <v>78.3</v>
      </c>
      <c r="I117" s="173"/>
      <c r="L117" s="169"/>
      <c r="M117" s="174"/>
      <c r="U117" s="175"/>
      <c r="AT117" s="170" t="s">
        <v>147</v>
      </c>
      <c r="AU117" s="170" t="s">
        <v>87</v>
      </c>
      <c r="AV117" s="15" t="s">
        <v>143</v>
      </c>
      <c r="AW117" s="15" t="s">
        <v>35</v>
      </c>
      <c r="AX117" s="15" t="s">
        <v>81</v>
      </c>
      <c r="AY117" s="170" t="s">
        <v>135</v>
      </c>
    </row>
    <row r="118" spans="2:65" s="1" customFormat="1" ht="24.2" customHeight="1">
      <c r="B118" s="33"/>
      <c r="C118" s="131" t="s">
        <v>143</v>
      </c>
      <c r="D118" s="131" t="s">
        <v>138</v>
      </c>
      <c r="E118" s="132" t="s">
        <v>1372</v>
      </c>
      <c r="F118" s="133" t="s">
        <v>1373</v>
      </c>
      <c r="G118" s="134" t="s">
        <v>344</v>
      </c>
      <c r="H118" s="135">
        <v>11.268000000000001</v>
      </c>
      <c r="I118" s="136"/>
      <c r="J118" s="137">
        <f>ROUND(I118*H118,2)</f>
        <v>0</v>
      </c>
      <c r="K118" s="133" t="s">
        <v>142</v>
      </c>
      <c r="L118" s="33"/>
      <c r="M118" s="138" t="s">
        <v>19</v>
      </c>
      <c r="N118" s="139" t="s">
        <v>46</v>
      </c>
      <c r="P118" s="140">
        <f>O118*H118</f>
        <v>0</v>
      </c>
      <c r="Q118" s="140">
        <v>0</v>
      </c>
      <c r="R118" s="140">
        <f>Q118*H118</f>
        <v>0</v>
      </c>
      <c r="S118" s="140">
        <v>0</v>
      </c>
      <c r="T118" s="140">
        <f>S118*H118</f>
        <v>0</v>
      </c>
      <c r="U118" s="141" t="s">
        <v>19</v>
      </c>
      <c r="AR118" s="142" t="s">
        <v>143</v>
      </c>
      <c r="AT118" s="142" t="s">
        <v>138</v>
      </c>
      <c r="AU118" s="142" t="s">
        <v>87</v>
      </c>
      <c r="AY118" s="18" t="s">
        <v>135</v>
      </c>
      <c r="BE118" s="143">
        <f>IF(N118="základní",J118,0)</f>
        <v>0</v>
      </c>
      <c r="BF118" s="143">
        <f>IF(N118="snížená",J118,0)</f>
        <v>0</v>
      </c>
      <c r="BG118" s="143">
        <f>IF(N118="zákl. přenesená",J118,0)</f>
        <v>0</v>
      </c>
      <c r="BH118" s="143">
        <f>IF(N118="sníž. přenesená",J118,0)</f>
        <v>0</v>
      </c>
      <c r="BI118" s="143">
        <f>IF(N118="nulová",J118,0)</f>
        <v>0</v>
      </c>
      <c r="BJ118" s="18" t="s">
        <v>87</v>
      </c>
      <c r="BK118" s="143">
        <f>ROUND(I118*H118,2)</f>
        <v>0</v>
      </c>
      <c r="BL118" s="18" t="s">
        <v>143</v>
      </c>
      <c r="BM118" s="142" t="s">
        <v>1374</v>
      </c>
    </row>
    <row r="119" spans="2:65" s="1" customFormat="1" ht="11.25">
      <c r="B119" s="33"/>
      <c r="D119" s="144" t="s">
        <v>145</v>
      </c>
      <c r="F119" s="145" t="s">
        <v>1375</v>
      </c>
      <c r="I119" s="146"/>
      <c r="L119" s="33"/>
      <c r="M119" s="147"/>
      <c r="U119" s="54"/>
      <c r="AT119" s="18" t="s">
        <v>145</v>
      </c>
      <c r="AU119" s="18" t="s">
        <v>87</v>
      </c>
    </row>
    <row r="120" spans="2:65" s="12" customFormat="1" ht="11.25">
      <c r="B120" s="148"/>
      <c r="D120" s="149" t="s">
        <v>147</v>
      </c>
      <c r="E120" s="150" t="s">
        <v>19</v>
      </c>
      <c r="F120" s="151" t="s">
        <v>1356</v>
      </c>
      <c r="H120" s="150" t="s">
        <v>19</v>
      </c>
      <c r="I120" s="152"/>
      <c r="L120" s="148"/>
      <c r="M120" s="153"/>
      <c r="U120" s="154"/>
      <c r="AT120" s="150" t="s">
        <v>147</v>
      </c>
      <c r="AU120" s="150" t="s">
        <v>87</v>
      </c>
      <c r="AV120" s="12" t="s">
        <v>81</v>
      </c>
      <c r="AW120" s="12" t="s">
        <v>35</v>
      </c>
      <c r="AX120" s="12" t="s">
        <v>74</v>
      </c>
      <c r="AY120" s="150" t="s">
        <v>135</v>
      </c>
    </row>
    <row r="121" spans="2:65" s="12" customFormat="1" ht="11.25">
      <c r="B121" s="148"/>
      <c r="D121" s="149" t="s">
        <v>147</v>
      </c>
      <c r="E121" s="150" t="s">
        <v>19</v>
      </c>
      <c r="F121" s="151" t="s">
        <v>1370</v>
      </c>
      <c r="H121" s="150" t="s">
        <v>19</v>
      </c>
      <c r="I121" s="152"/>
      <c r="L121" s="148"/>
      <c r="M121" s="153"/>
      <c r="U121" s="154"/>
      <c r="AT121" s="150" t="s">
        <v>147</v>
      </c>
      <c r="AU121" s="150" t="s">
        <v>87</v>
      </c>
      <c r="AV121" s="12" t="s">
        <v>81</v>
      </c>
      <c r="AW121" s="12" t="s">
        <v>35</v>
      </c>
      <c r="AX121" s="12" t="s">
        <v>74</v>
      </c>
      <c r="AY121" s="150" t="s">
        <v>135</v>
      </c>
    </row>
    <row r="122" spans="2:65" s="13" customFormat="1" ht="11.25">
      <c r="B122" s="155"/>
      <c r="D122" s="149" t="s">
        <v>147</v>
      </c>
      <c r="E122" s="156" t="s">
        <v>19</v>
      </c>
      <c r="F122" s="157" t="s">
        <v>1376</v>
      </c>
      <c r="H122" s="158">
        <v>11.268000000000001</v>
      </c>
      <c r="I122" s="159"/>
      <c r="L122" s="155"/>
      <c r="M122" s="160"/>
      <c r="U122" s="161"/>
      <c r="AT122" s="156" t="s">
        <v>147</v>
      </c>
      <c r="AU122" s="156" t="s">
        <v>87</v>
      </c>
      <c r="AV122" s="13" t="s">
        <v>87</v>
      </c>
      <c r="AW122" s="13" t="s">
        <v>35</v>
      </c>
      <c r="AX122" s="13" t="s">
        <v>74</v>
      </c>
      <c r="AY122" s="156" t="s">
        <v>135</v>
      </c>
    </row>
    <row r="123" spans="2:65" s="15" customFormat="1" ht="11.25">
      <c r="B123" s="169"/>
      <c r="D123" s="149" t="s">
        <v>147</v>
      </c>
      <c r="E123" s="170" t="s">
        <v>19</v>
      </c>
      <c r="F123" s="171" t="s">
        <v>162</v>
      </c>
      <c r="H123" s="172">
        <v>11.268000000000001</v>
      </c>
      <c r="I123" s="173"/>
      <c r="L123" s="169"/>
      <c r="M123" s="174"/>
      <c r="U123" s="175"/>
      <c r="AT123" s="170" t="s">
        <v>147</v>
      </c>
      <c r="AU123" s="170" t="s">
        <v>87</v>
      </c>
      <c r="AV123" s="15" t="s">
        <v>143</v>
      </c>
      <c r="AW123" s="15" t="s">
        <v>35</v>
      </c>
      <c r="AX123" s="15" t="s">
        <v>81</v>
      </c>
      <c r="AY123" s="170" t="s">
        <v>135</v>
      </c>
    </row>
    <row r="124" spans="2:65" s="1" customFormat="1" ht="24.2" customHeight="1">
      <c r="B124" s="33"/>
      <c r="C124" s="131" t="s">
        <v>216</v>
      </c>
      <c r="D124" s="131" t="s">
        <v>138</v>
      </c>
      <c r="E124" s="132" t="s">
        <v>1377</v>
      </c>
      <c r="F124" s="133" t="s">
        <v>1378</v>
      </c>
      <c r="G124" s="134" t="s">
        <v>344</v>
      </c>
      <c r="H124" s="135">
        <v>82.45</v>
      </c>
      <c r="I124" s="136"/>
      <c r="J124" s="137">
        <f>ROUND(I124*H124,2)</f>
        <v>0</v>
      </c>
      <c r="K124" s="133" t="s">
        <v>142</v>
      </c>
      <c r="L124" s="33"/>
      <c r="M124" s="138" t="s">
        <v>19</v>
      </c>
      <c r="N124" s="139" t="s">
        <v>46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0">
        <f>S124*H124</f>
        <v>0</v>
      </c>
      <c r="U124" s="141" t="s">
        <v>19</v>
      </c>
      <c r="AR124" s="142" t="s">
        <v>143</v>
      </c>
      <c r="AT124" s="142" t="s">
        <v>138</v>
      </c>
      <c r="AU124" s="142" t="s">
        <v>87</v>
      </c>
      <c r="AY124" s="18" t="s">
        <v>135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8" t="s">
        <v>87</v>
      </c>
      <c r="BK124" s="143">
        <f>ROUND(I124*H124,2)</f>
        <v>0</v>
      </c>
      <c r="BL124" s="18" t="s">
        <v>143</v>
      </c>
      <c r="BM124" s="142" t="s">
        <v>1379</v>
      </c>
    </row>
    <row r="125" spans="2:65" s="1" customFormat="1" ht="11.25">
      <c r="B125" s="33"/>
      <c r="D125" s="144" t="s">
        <v>145</v>
      </c>
      <c r="F125" s="145" t="s">
        <v>1380</v>
      </c>
      <c r="I125" s="146"/>
      <c r="L125" s="33"/>
      <c r="M125" s="147"/>
      <c r="U125" s="54"/>
      <c r="AT125" s="18" t="s">
        <v>145</v>
      </c>
      <c r="AU125" s="18" t="s">
        <v>87</v>
      </c>
    </row>
    <row r="126" spans="2:65" s="13" customFormat="1" ht="11.25">
      <c r="B126" s="155"/>
      <c r="D126" s="149" t="s">
        <v>147</v>
      </c>
      <c r="E126" s="156" t="s">
        <v>19</v>
      </c>
      <c r="F126" s="157" t="s">
        <v>1381</v>
      </c>
      <c r="H126" s="158">
        <v>89.567999999999998</v>
      </c>
      <c r="I126" s="159"/>
      <c r="L126" s="155"/>
      <c r="M126" s="160"/>
      <c r="U126" s="161"/>
      <c r="AT126" s="156" t="s">
        <v>147</v>
      </c>
      <c r="AU126" s="156" t="s">
        <v>87</v>
      </c>
      <c r="AV126" s="13" t="s">
        <v>87</v>
      </c>
      <c r="AW126" s="13" t="s">
        <v>35</v>
      </c>
      <c r="AX126" s="13" t="s">
        <v>74</v>
      </c>
      <c r="AY126" s="156" t="s">
        <v>135</v>
      </c>
    </row>
    <row r="127" spans="2:65" s="13" customFormat="1" ht="11.25">
      <c r="B127" s="155"/>
      <c r="D127" s="149" t="s">
        <v>147</v>
      </c>
      <c r="E127" s="156" t="s">
        <v>19</v>
      </c>
      <c r="F127" s="157" t="s">
        <v>1382</v>
      </c>
      <c r="H127" s="158">
        <v>-7.1180000000000003</v>
      </c>
      <c r="I127" s="159"/>
      <c r="L127" s="155"/>
      <c r="M127" s="160"/>
      <c r="U127" s="161"/>
      <c r="AT127" s="156" t="s">
        <v>147</v>
      </c>
      <c r="AU127" s="156" t="s">
        <v>87</v>
      </c>
      <c r="AV127" s="13" t="s">
        <v>87</v>
      </c>
      <c r="AW127" s="13" t="s">
        <v>35</v>
      </c>
      <c r="AX127" s="13" t="s">
        <v>74</v>
      </c>
      <c r="AY127" s="156" t="s">
        <v>135</v>
      </c>
    </row>
    <row r="128" spans="2:65" s="15" customFormat="1" ht="11.25">
      <c r="B128" s="169"/>
      <c r="D128" s="149" t="s">
        <v>147</v>
      </c>
      <c r="E128" s="170" t="s">
        <v>19</v>
      </c>
      <c r="F128" s="171" t="s">
        <v>162</v>
      </c>
      <c r="H128" s="172">
        <v>82.45</v>
      </c>
      <c r="I128" s="173"/>
      <c r="L128" s="169"/>
      <c r="M128" s="174"/>
      <c r="U128" s="175"/>
      <c r="AT128" s="170" t="s">
        <v>147</v>
      </c>
      <c r="AU128" s="170" t="s">
        <v>87</v>
      </c>
      <c r="AV128" s="15" t="s">
        <v>143</v>
      </c>
      <c r="AW128" s="15" t="s">
        <v>35</v>
      </c>
      <c r="AX128" s="15" t="s">
        <v>81</v>
      </c>
      <c r="AY128" s="170" t="s">
        <v>135</v>
      </c>
    </row>
    <row r="129" spans="2:65" s="1" customFormat="1" ht="24.2" customHeight="1">
      <c r="B129" s="33"/>
      <c r="C129" s="131" t="s">
        <v>136</v>
      </c>
      <c r="D129" s="131" t="s">
        <v>138</v>
      </c>
      <c r="E129" s="132" t="s">
        <v>1383</v>
      </c>
      <c r="F129" s="133" t="s">
        <v>1384</v>
      </c>
      <c r="G129" s="134" t="s">
        <v>344</v>
      </c>
      <c r="H129" s="135">
        <v>7.8380000000000001</v>
      </c>
      <c r="I129" s="136"/>
      <c r="J129" s="137">
        <f>ROUND(I129*H129,2)</f>
        <v>0</v>
      </c>
      <c r="K129" s="133" t="s">
        <v>142</v>
      </c>
      <c r="L129" s="33"/>
      <c r="M129" s="138" t="s">
        <v>19</v>
      </c>
      <c r="N129" s="139" t="s">
        <v>46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0">
        <f>S129*H129</f>
        <v>0</v>
      </c>
      <c r="U129" s="141" t="s">
        <v>19</v>
      </c>
      <c r="AR129" s="142" t="s">
        <v>143</v>
      </c>
      <c r="AT129" s="142" t="s">
        <v>138</v>
      </c>
      <c r="AU129" s="142" t="s">
        <v>87</v>
      </c>
      <c r="AY129" s="18" t="s">
        <v>135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8" t="s">
        <v>87</v>
      </c>
      <c r="BK129" s="143">
        <f>ROUND(I129*H129,2)</f>
        <v>0</v>
      </c>
      <c r="BL129" s="18" t="s">
        <v>143</v>
      </c>
      <c r="BM129" s="142" t="s">
        <v>1385</v>
      </c>
    </row>
    <row r="130" spans="2:65" s="1" customFormat="1" ht="11.25">
      <c r="B130" s="33"/>
      <c r="D130" s="144" t="s">
        <v>145</v>
      </c>
      <c r="F130" s="145" t="s">
        <v>1386</v>
      </c>
      <c r="I130" s="146"/>
      <c r="L130" s="33"/>
      <c r="M130" s="147"/>
      <c r="U130" s="54"/>
      <c r="AT130" s="18" t="s">
        <v>145</v>
      </c>
      <c r="AU130" s="18" t="s">
        <v>87</v>
      </c>
    </row>
    <row r="131" spans="2:65" s="13" customFormat="1" ht="11.25">
      <c r="B131" s="155"/>
      <c r="D131" s="149" t="s">
        <v>147</v>
      </c>
      <c r="E131" s="156" t="s">
        <v>19</v>
      </c>
      <c r="F131" s="157" t="s">
        <v>1387</v>
      </c>
      <c r="H131" s="158">
        <v>7.8380000000000001</v>
      </c>
      <c r="I131" s="159"/>
      <c r="L131" s="155"/>
      <c r="M131" s="160"/>
      <c r="U131" s="161"/>
      <c r="AT131" s="156" t="s">
        <v>147</v>
      </c>
      <c r="AU131" s="156" t="s">
        <v>87</v>
      </c>
      <c r="AV131" s="13" t="s">
        <v>87</v>
      </c>
      <c r="AW131" s="13" t="s">
        <v>35</v>
      </c>
      <c r="AX131" s="13" t="s">
        <v>74</v>
      </c>
      <c r="AY131" s="156" t="s">
        <v>135</v>
      </c>
    </row>
    <row r="132" spans="2:65" s="15" customFormat="1" ht="11.25">
      <c r="B132" s="169"/>
      <c r="D132" s="149" t="s">
        <v>147</v>
      </c>
      <c r="E132" s="170" t="s">
        <v>19</v>
      </c>
      <c r="F132" s="171" t="s">
        <v>162</v>
      </c>
      <c r="H132" s="172">
        <v>7.8380000000000001</v>
      </c>
      <c r="I132" s="173"/>
      <c r="L132" s="169"/>
      <c r="M132" s="174"/>
      <c r="U132" s="175"/>
      <c r="AT132" s="170" t="s">
        <v>147</v>
      </c>
      <c r="AU132" s="170" t="s">
        <v>87</v>
      </c>
      <c r="AV132" s="15" t="s">
        <v>143</v>
      </c>
      <c r="AW132" s="15" t="s">
        <v>35</v>
      </c>
      <c r="AX132" s="15" t="s">
        <v>81</v>
      </c>
      <c r="AY132" s="170" t="s">
        <v>135</v>
      </c>
    </row>
    <row r="133" spans="2:65" s="1" customFormat="1" ht="37.9" customHeight="1">
      <c r="B133" s="33"/>
      <c r="C133" s="131" t="s">
        <v>232</v>
      </c>
      <c r="D133" s="131" t="s">
        <v>138</v>
      </c>
      <c r="E133" s="132" t="s">
        <v>1388</v>
      </c>
      <c r="F133" s="133" t="s">
        <v>1389</v>
      </c>
      <c r="G133" s="134" t="s">
        <v>344</v>
      </c>
      <c r="H133" s="135">
        <v>7.8380000000000001</v>
      </c>
      <c r="I133" s="136"/>
      <c r="J133" s="137">
        <f>ROUND(I133*H133,2)</f>
        <v>0</v>
      </c>
      <c r="K133" s="133" t="s">
        <v>142</v>
      </c>
      <c r="L133" s="33"/>
      <c r="M133" s="138" t="s">
        <v>19</v>
      </c>
      <c r="N133" s="139" t="s">
        <v>46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0">
        <f>S133*H133</f>
        <v>0</v>
      </c>
      <c r="U133" s="141" t="s">
        <v>19</v>
      </c>
      <c r="AR133" s="142" t="s">
        <v>143</v>
      </c>
      <c r="AT133" s="142" t="s">
        <v>138</v>
      </c>
      <c r="AU133" s="142" t="s">
        <v>87</v>
      </c>
      <c r="AY133" s="18" t="s">
        <v>135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8" t="s">
        <v>87</v>
      </c>
      <c r="BK133" s="143">
        <f>ROUND(I133*H133,2)</f>
        <v>0</v>
      </c>
      <c r="BL133" s="18" t="s">
        <v>143</v>
      </c>
      <c r="BM133" s="142" t="s">
        <v>1390</v>
      </c>
    </row>
    <row r="134" spans="2:65" s="1" customFormat="1" ht="11.25">
      <c r="B134" s="33"/>
      <c r="D134" s="144" t="s">
        <v>145</v>
      </c>
      <c r="F134" s="145" t="s">
        <v>1391</v>
      </c>
      <c r="I134" s="146"/>
      <c r="L134" s="33"/>
      <c r="M134" s="147"/>
      <c r="U134" s="54"/>
      <c r="AT134" s="18" t="s">
        <v>145</v>
      </c>
      <c r="AU134" s="18" t="s">
        <v>87</v>
      </c>
    </row>
    <row r="135" spans="2:65" s="1" customFormat="1" ht="24.2" customHeight="1">
      <c r="B135" s="33"/>
      <c r="C135" s="131" t="s">
        <v>237</v>
      </c>
      <c r="D135" s="131" t="s">
        <v>138</v>
      </c>
      <c r="E135" s="132" t="s">
        <v>1392</v>
      </c>
      <c r="F135" s="133" t="s">
        <v>1393</v>
      </c>
      <c r="G135" s="134" t="s">
        <v>580</v>
      </c>
      <c r="H135" s="135">
        <v>15.676</v>
      </c>
      <c r="I135" s="136"/>
      <c r="J135" s="137">
        <f>ROUND(I135*H135,2)</f>
        <v>0</v>
      </c>
      <c r="K135" s="133" t="s">
        <v>142</v>
      </c>
      <c r="L135" s="33"/>
      <c r="M135" s="138" t="s">
        <v>19</v>
      </c>
      <c r="N135" s="139" t="s">
        <v>46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0">
        <f>S135*H135</f>
        <v>0</v>
      </c>
      <c r="U135" s="141" t="s">
        <v>19</v>
      </c>
      <c r="AR135" s="142" t="s">
        <v>143</v>
      </c>
      <c r="AT135" s="142" t="s">
        <v>138</v>
      </c>
      <c r="AU135" s="142" t="s">
        <v>87</v>
      </c>
      <c r="AY135" s="18" t="s">
        <v>135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8" t="s">
        <v>87</v>
      </c>
      <c r="BK135" s="143">
        <f>ROUND(I135*H135,2)</f>
        <v>0</v>
      </c>
      <c r="BL135" s="18" t="s">
        <v>143</v>
      </c>
      <c r="BM135" s="142" t="s">
        <v>1394</v>
      </c>
    </row>
    <row r="136" spans="2:65" s="1" customFormat="1" ht="11.25">
      <c r="B136" s="33"/>
      <c r="D136" s="144" t="s">
        <v>145</v>
      </c>
      <c r="F136" s="145" t="s">
        <v>1395</v>
      </c>
      <c r="I136" s="146"/>
      <c r="L136" s="33"/>
      <c r="M136" s="147"/>
      <c r="U136" s="54"/>
      <c r="AT136" s="18" t="s">
        <v>145</v>
      </c>
      <c r="AU136" s="18" t="s">
        <v>87</v>
      </c>
    </row>
    <row r="137" spans="2:65" s="13" customFormat="1" ht="11.25">
      <c r="B137" s="155"/>
      <c r="D137" s="149" t="s">
        <v>147</v>
      </c>
      <c r="F137" s="157" t="s">
        <v>1396</v>
      </c>
      <c r="H137" s="158">
        <v>15.676</v>
      </c>
      <c r="I137" s="159"/>
      <c r="L137" s="155"/>
      <c r="M137" s="160"/>
      <c r="U137" s="161"/>
      <c r="AT137" s="156" t="s">
        <v>147</v>
      </c>
      <c r="AU137" s="156" t="s">
        <v>87</v>
      </c>
      <c r="AV137" s="13" t="s">
        <v>87</v>
      </c>
      <c r="AW137" s="13" t="s">
        <v>4</v>
      </c>
      <c r="AX137" s="13" t="s">
        <v>81</v>
      </c>
      <c r="AY137" s="156" t="s">
        <v>135</v>
      </c>
    </row>
    <row r="138" spans="2:65" s="1" customFormat="1" ht="21.75" customHeight="1">
      <c r="B138" s="33"/>
      <c r="C138" s="131" t="s">
        <v>247</v>
      </c>
      <c r="D138" s="131" t="s">
        <v>138</v>
      </c>
      <c r="E138" s="132" t="s">
        <v>1397</v>
      </c>
      <c r="F138" s="133" t="s">
        <v>1398</v>
      </c>
      <c r="G138" s="134" t="s">
        <v>141</v>
      </c>
      <c r="H138" s="135">
        <v>45.674999999999997</v>
      </c>
      <c r="I138" s="136"/>
      <c r="J138" s="137">
        <f>ROUND(I138*H138,2)</f>
        <v>0</v>
      </c>
      <c r="K138" s="133" t="s">
        <v>142</v>
      </c>
      <c r="L138" s="33"/>
      <c r="M138" s="138" t="s">
        <v>19</v>
      </c>
      <c r="N138" s="139" t="s">
        <v>46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0">
        <f>S138*H138</f>
        <v>0</v>
      </c>
      <c r="U138" s="141" t="s">
        <v>19</v>
      </c>
      <c r="AR138" s="142" t="s">
        <v>143</v>
      </c>
      <c r="AT138" s="142" t="s">
        <v>138</v>
      </c>
      <c r="AU138" s="142" t="s">
        <v>87</v>
      </c>
      <c r="AY138" s="18" t="s">
        <v>135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8" t="s">
        <v>87</v>
      </c>
      <c r="BK138" s="143">
        <f>ROUND(I138*H138,2)</f>
        <v>0</v>
      </c>
      <c r="BL138" s="18" t="s">
        <v>143</v>
      </c>
      <c r="BM138" s="142" t="s">
        <v>1399</v>
      </c>
    </row>
    <row r="139" spans="2:65" s="1" customFormat="1" ht="11.25">
      <c r="B139" s="33"/>
      <c r="D139" s="144" t="s">
        <v>145</v>
      </c>
      <c r="F139" s="145" t="s">
        <v>1400</v>
      </c>
      <c r="I139" s="146"/>
      <c r="L139" s="33"/>
      <c r="M139" s="147"/>
      <c r="U139" s="54"/>
      <c r="AT139" s="18" t="s">
        <v>145</v>
      </c>
      <c r="AU139" s="18" t="s">
        <v>87</v>
      </c>
    </row>
    <row r="140" spans="2:65" s="12" customFormat="1" ht="11.25">
      <c r="B140" s="148"/>
      <c r="D140" s="149" t="s">
        <v>147</v>
      </c>
      <c r="E140" s="150" t="s">
        <v>19</v>
      </c>
      <c r="F140" s="151" t="s">
        <v>1401</v>
      </c>
      <c r="H140" s="150" t="s">
        <v>19</v>
      </c>
      <c r="I140" s="152"/>
      <c r="L140" s="148"/>
      <c r="M140" s="153"/>
      <c r="U140" s="154"/>
      <c r="AT140" s="150" t="s">
        <v>147</v>
      </c>
      <c r="AU140" s="150" t="s">
        <v>87</v>
      </c>
      <c r="AV140" s="12" t="s">
        <v>81</v>
      </c>
      <c r="AW140" s="12" t="s">
        <v>35</v>
      </c>
      <c r="AX140" s="12" t="s">
        <v>74</v>
      </c>
      <c r="AY140" s="150" t="s">
        <v>135</v>
      </c>
    </row>
    <row r="141" spans="2:65" s="13" customFormat="1" ht="11.25">
      <c r="B141" s="155"/>
      <c r="D141" s="149" t="s">
        <v>147</v>
      </c>
      <c r="E141" s="156" t="s">
        <v>19</v>
      </c>
      <c r="F141" s="157" t="s">
        <v>1402</v>
      </c>
      <c r="H141" s="158">
        <v>45.674999999999997</v>
      </c>
      <c r="I141" s="159"/>
      <c r="L141" s="155"/>
      <c r="M141" s="160"/>
      <c r="U141" s="161"/>
      <c r="AT141" s="156" t="s">
        <v>147</v>
      </c>
      <c r="AU141" s="156" t="s">
        <v>87</v>
      </c>
      <c r="AV141" s="13" t="s">
        <v>87</v>
      </c>
      <c r="AW141" s="13" t="s">
        <v>35</v>
      </c>
      <c r="AX141" s="13" t="s">
        <v>74</v>
      </c>
      <c r="AY141" s="156" t="s">
        <v>135</v>
      </c>
    </row>
    <row r="142" spans="2:65" s="15" customFormat="1" ht="11.25">
      <c r="B142" s="169"/>
      <c r="D142" s="149" t="s">
        <v>147</v>
      </c>
      <c r="E142" s="170" t="s">
        <v>19</v>
      </c>
      <c r="F142" s="171" t="s">
        <v>162</v>
      </c>
      <c r="H142" s="172">
        <v>45.674999999999997</v>
      </c>
      <c r="I142" s="173"/>
      <c r="L142" s="169"/>
      <c r="M142" s="174"/>
      <c r="U142" s="175"/>
      <c r="AT142" s="170" t="s">
        <v>147</v>
      </c>
      <c r="AU142" s="170" t="s">
        <v>87</v>
      </c>
      <c r="AV142" s="15" t="s">
        <v>143</v>
      </c>
      <c r="AW142" s="15" t="s">
        <v>35</v>
      </c>
      <c r="AX142" s="15" t="s">
        <v>81</v>
      </c>
      <c r="AY142" s="170" t="s">
        <v>135</v>
      </c>
    </row>
    <row r="143" spans="2:65" s="1" customFormat="1" ht="24.2" customHeight="1">
      <c r="B143" s="33"/>
      <c r="C143" s="131" t="s">
        <v>253</v>
      </c>
      <c r="D143" s="131" t="s">
        <v>138</v>
      </c>
      <c r="E143" s="132" t="s">
        <v>1403</v>
      </c>
      <c r="F143" s="133" t="s">
        <v>1404</v>
      </c>
      <c r="G143" s="134" t="s">
        <v>141</v>
      </c>
      <c r="H143" s="135">
        <v>45.674999999999997</v>
      </c>
      <c r="I143" s="136"/>
      <c r="J143" s="137">
        <f>ROUND(I143*H143,2)</f>
        <v>0</v>
      </c>
      <c r="K143" s="133" t="s">
        <v>142</v>
      </c>
      <c r="L143" s="33"/>
      <c r="M143" s="138" t="s">
        <v>19</v>
      </c>
      <c r="N143" s="139" t="s">
        <v>46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0">
        <f>S143*H143</f>
        <v>0</v>
      </c>
      <c r="U143" s="141" t="s">
        <v>19</v>
      </c>
      <c r="AR143" s="142" t="s">
        <v>143</v>
      </c>
      <c r="AT143" s="142" t="s">
        <v>138</v>
      </c>
      <c r="AU143" s="142" t="s">
        <v>87</v>
      </c>
      <c r="AY143" s="18" t="s">
        <v>135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8" t="s">
        <v>87</v>
      </c>
      <c r="BK143" s="143">
        <f>ROUND(I143*H143,2)</f>
        <v>0</v>
      </c>
      <c r="BL143" s="18" t="s">
        <v>143</v>
      </c>
      <c r="BM143" s="142" t="s">
        <v>1405</v>
      </c>
    </row>
    <row r="144" spans="2:65" s="1" customFormat="1" ht="11.25">
      <c r="B144" s="33"/>
      <c r="D144" s="144" t="s">
        <v>145</v>
      </c>
      <c r="F144" s="145" t="s">
        <v>1406</v>
      </c>
      <c r="I144" s="146"/>
      <c r="L144" s="33"/>
      <c r="M144" s="147"/>
      <c r="U144" s="54"/>
      <c r="AT144" s="18" t="s">
        <v>145</v>
      </c>
      <c r="AU144" s="18" t="s">
        <v>87</v>
      </c>
    </row>
    <row r="145" spans="2:65" s="1" customFormat="1" ht="16.5" customHeight="1">
      <c r="B145" s="33"/>
      <c r="C145" s="177" t="s">
        <v>261</v>
      </c>
      <c r="D145" s="177" t="s">
        <v>248</v>
      </c>
      <c r="E145" s="178" t="s">
        <v>1407</v>
      </c>
      <c r="F145" s="179" t="s">
        <v>1408</v>
      </c>
      <c r="G145" s="180" t="s">
        <v>1409</v>
      </c>
      <c r="H145" s="181">
        <v>0.91400000000000003</v>
      </c>
      <c r="I145" s="182"/>
      <c r="J145" s="183">
        <f>ROUND(I145*H145,2)</f>
        <v>0</v>
      </c>
      <c r="K145" s="179" t="s">
        <v>142</v>
      </c>
      <c r="L145" s="184"/>
      <c r="M145" s="185" t="s">
        <v>19</v>
      </c>
      <c r="N145" s="186" t="s">
        <v>46</v>
      </c>
      <c r="P145" s="140">
        <f>O145*H145</f>
        <v>0</v>
      </c>
      <c r="Q145" s="140">
        <v>1E-3</v>
      </c>
      <c r="R145" s="140">
        <f>Q145*H145</f>
        <v>9.140000000000001E-4</v>
      </c>
      <c r="S145" s="140">
        <v>0</v>
      </c>
      <c r="T145" s="140">
        <f>S145*H145</f>
        <v>0</v>
      </c>
      <c r="U145" s="141" t="s">
        <v>19</v>
      </c>
      <c r="AR145" s="142" t="s">
        <v>237</v>
      </c>
      <c r="AT145" s="142" t="s">
        <v>248</v>
      </c>
      <c r="AU145" s="142" t="s">
        <v>87</v>
      </c>
      <c r="AY145" s="18" t="s">
        <v>135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8" t="s">
        <v>87</v>
      </c>
      <c r="BK145" s="143">
        <f>ROUND(I145*H145,2)</f>
        <v>0</v>
      </c>
      <c r="BL145" s="18" t="s">
        <v>143</v>
      </c>
      <c r="BM145" s="142" t="s">
        <v>1410</v>
      </c>
    </row>
    <row r="146" spans="2:65" s="13" customFormat="1" ht="11.25">
      <c r="B146" s="155"/>
      <c r="D146" s="149" t="s">
        <v>147</v>
      </c>
      <c r="F146" s="157" t="s">
        <v>1411</v>
      </c>
      <c r="H146" s="158">
        <v>0.91400000000000003</v>
      </c>
      <c r="I146" s="159"/>
      <c r="L146" s="155"/>
      <c r="M146" s="160"/>
      <c r="U146" s="161"/>
      <c r="AT146" s="156" t="s">
        <v>147</v>
      </c>
      <c r="AU146" s="156" t="s">
        <v>87</v>
      </c>
      <c r="AV146" s="13" t="s">
        <v>87</v>
      </c>
      <c r="AW146" s="13" t="s">
        <v>4</v>
      </c>
      <c r="AX146" s="13" t="s">
        <v>81</v>
      </c>
      <c r="AY146" s="156" t="s">
        <v>135</v>
      </c>
    </row>
    <row r="147" spans="2:65" s="11" customFormat="1" ht="22.9" customHeight="1">
      <c r="B147" s="119"/>
      <c r="D147" s="120" t="s">
        <v>73</v>
      </c>
      <c r="E147" s="129" t="s">
        <v>216</v>
      </c>
      <c r="F147" s="129" t="s">
        <v>1412</v>
      </c>
      <c r="I147" s="122"/>
      <c r="J147" s="130">
        <f>BK147</f>
        <v>0</v>
      </c>
      <c r="L147" s="119"/>
      <c r="M147" s="124"/>
      <c r="P147" s="125">
        <f>SUM(P148:P167)</f>
        <v>0</v>
      </c>
      <c r="R147" s="125">
        <f>SUM(R148:R167)</f>
        <v>0.40303900000000004</v>
      </c>
      <c r="T147" s="125">
        <f>SUM(T148:T167)</f>
        <v>0</v>
      </c>
      <c r="U147" s="126"/>
      <c r="AR147" s="120" t="s">
        <v>81</v>
      </c>
      <c r="AT147" s="127" t="s">
        <v>73</v>
      </c>
      <c r="AU147" s="127" t="s">
        <v>81</v>
      </c>
      <c r="AY147" s="120" t="s">
        <v>135</v>
      </c>
      <c r="BK147" s="128">
        <f>SUM(BK148:BK167)</f>
        <v>0</v>
      </c>
    </row>
    <row r="148" spans="2:65" s="1" customFormat="1" ht="24.2" customHeight="1">
      <c r="B148" s="33"/>
      <c r="C148" s="131" t="s">
        <v>8</v>
      </c>
      <c r="D148" s="131" t="s">
        <v>138</v>
      </c>
      <c r="E148" s="132" t="s">
        <v>1413</v>
      </c>
      <c r="F148" s="133" t="s">
        <v>1414</v>
      </c>
      <c r="G148" s="134" t="s">
        <v>141</v>
      </c>
      <c r="H148" s="135">
        <v>3.6</v>
      </c>
      <c r="I148" s="136"/>
      <c r="J148" s="137">
        <f>ROUND(I148*H148,2)</f>
        <v>0</v>
      </c>
      <c r="K148" s="133" t="s">
        <v>142</v>
      </c>
      <c r="L148" s="33"/>
      <c r="M148" s="138" t="s">
        <v>19</v>
      </c>
      <c r="N148" s="139" t="s">
        <v>46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0">
        <f>S148*H148</f>
        <v>0</v>
      </c>
      <c r="U148" s="141" t="s">
        <v>19</v>
      </c>
      <c r="AR148" s="142" t="s">
        <v>143</v>
      </c>
      <c r="AT148" s="142" t="s">
        <v>138</v>
      </c>
      <c r="AU148" s="142" t="s">
        <v>87</v>
      </c>
      <c r="AY148" s="18" t="s">
        <v>135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8" t="s">
        <v>87</v>
      </c>
      <c r="BK148" s="143">
        <f>ROUND(I148*H148,2)</f>
        <v>0</v>
      </c>
      <c r="BL148" s="18" t="s">
        <v>143</v>
      </c>
      <c r="BM148" s="142" t="s">
        <v>1415</v>
      </c>
    </row>
    <row r="149" spans="2:65" s="1" customFormat="1" ht="11.25">
      <c r="B149" s="33"/>
      <c r="D149" s="144" t="s">
        <v>145</v>
      </c>
      <c r="F149" s="145" t="s">
        <v>1416</v>
      </c>
      <c r="I149" s="146"/>
      <c r="L149" s="33"/>
      <c r="M149" s="147"/>
      <c r="U149" s="54"/>
      <c r="AT149" s="18" t="s">
        <v>145</v>
      </c>
      <c r="AU149" s="18" t="s">
        <v>87</v>
      </c>
    </row>
    <row r="150" spans="2:65" s="13" customFormat="1" ht="11.25">
      <c r="B150" s="155"/>
      <c r="D150" s="149" t="s">
        <v>147</v>
      </c>
      <c r="E150" s="156" t="s">
        <v>19</v>
      </c>
      <c r="F150" s="157" t="s">
        <v>1417</v>
      </c>
      <c r="H150" s="158">
        <v>3.6</v>
      </c>
      <c r="I150" s="159"/>
      <c r="L150" s="155"/>
      <c r="M150" s="160"/>
      <c r="U150" s="161"/>
      <c r="AT150" s="156" t="s">
        <v>147</v>
      </c>
      <c r="AU150" s="156" t="s">
        <v>87</v>
      </c>
      <c r="AV150" s="13" t="s">
        <v>87</v>
      </c>
      <c r="AW150" s="13" t="s">
        <v>35</v>
      </c>
      <c r="AX150" s="13" t="s">
        <v>74</v>
      </c>
      <c r="AY150" s="156" t="s">
        <v>135</v>
      </c>
    </row>
    <row r="151" spans="2:65" s="15" customFormat="1" ht="11.25">
      <c r="B151" s="169"/>
      <c r="D151" s="149" t="s">
        <v>147</v>
      </c>
      <c r="E151" s="170" t="s">
        <v>19</v>
      </c>
      <c r="F151" s="171" t="s">
        <v>162</v>
      </c>
      <c r="H151" s="172">
        <v>3.6</v>
      </c>
      <c r="I151" s="173"/>
      <c r="L151" s="169"/>
      <c r="M151" s="174"/>
      <c r="U151" s="175"/>
      <c r="AT151" s="170" t="s">
        <v>147</v>
      </c>
      <c r="AU151" s="170" t="s">
        <v>87</v>
      </c>
      <c r="AV151" s="15" t="s">
        <v>143</v>
      </c>
      <c r="AW151" s="15" t="s">
        <v>35</v>
      </c>
      <c r="AX151" s="15" t="s">
        <v>81</v>
      </c>
      <c r="AY151" s="170" t="s">
        <v>135</v>
      </c>
    </row>
    <row r="152" spans="2:65" s="1" customFormat="1" ht="24.2" customHeight="1">
      <c r="B152" s="33"/>
      <c r="C152" s="131" t="s">
        <v>288</v>
      </c>
      <c r="D152" s="131" t="s">
        <v>138</v>
      </c>
      <c r="E152" s="132" t="s">
        <v>1418</v>
      </c>
      <c r="F152" s="133" t="s">
        <v>1419</v>
      </c>
      <c r="G152" s="134" t="s">
        <v>141</v>
      </c>
      <c r="H152" s="135">
        <v>3.6</v>
      </c>
      <c r="I152" s="136"/>
      <c r="J152" s="137">
        <f>ROUND(I152*H152,2)</f>
        <v>0</v>
      </c>
      <c r="K152" s="133" t="s">
        <v>142</v>
      </c>
      <c r="L152" s="33"/>
      <c r="M152" s="138" t="s">
        <v>19</v>
      </c>
      <c r="N152" s="139" t="s">
        <v>46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0">
        <f>S152*H152</f>
        <v>0</v>
      </c>
      <c r="U152" s="141" t="s">
        <v>19</v>
      </c>
      <c r="AR152" s="142" t="s">
        <v>143</v>
      </c>
      <c r="AT152" s="142" t="s">
        <v>138</v>
      </c>
      <c r="AU152" s="142" t="s">
        <v>87</v>
      </c>
      <c r="AY152" s="18" t="s">
        <v>135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8" t="s">
        <v>87</v>
      </c>
      <c r="BK152" s="143">
        <f>ROUND(I152*H152,2)</f>
        <v>0</v>
      </c>
      <c r="BL152" s="18" t="s">
        <v>143</v>
      </c>
      <c r="BM152" s="142" t="s">
        <v>1420</v>
      </c>
    </row>
    <row r="153" spans="2:65" s="1" customFormat="1" ht="11.25">
      <c r="B153" s="33"/>
      <c r="D153" s="144" t="s">
        <v>145</v>
      </c>
      <c r="F153" s="145" t="s">
        <v>1421</v>
      </c>
      <c r="I153" s="146"/>
      <c r="L153" s="33"/>
      <c r="M153" s="147"/>
      <c r="U153" s="54"/>
      <c r="AT153" s="18" t="s">
        <v>145</v>
      </c>
      <c r="AU153" s="18" t="s">
        <v>87</v>
      </c>
    </row>
    <row r="154" spans="2:65" s="13" customFormat="1" ht="11.25">
      <c r="B154" s="155"/>
      <c r="D154" s="149" t="s">
        <v>147</v>
      </c>
      <c r="E154" s="156" t="s">
        <v>19</v>
      </c>
      <c r="F154" s="157" t="s">
        <v>1417</v>
      </c>
      <c r="H154" s="158">
        <v>3.6</v>
      </c>
      <c r="I154" s="159"/>
      <c r="L154" s="155"/>
      <c r="M154" s="160"/>
      <c r="U154" s="161"/>
      <c r="AT154" s="156" t="s">
        <v>147</v>
      </c>
      <c r="AU154" s="156" t="s">
        <v>87</v>
      </c>
      <c r="AV154" s="13" t="s">
        <v>87</v>
      </c>
      <c r="AW154" s="13" t="s">
        <v>35</v>
      </c>
      <c r="AX154" s="13" t="s">
        <v>74</v>
      </c>
      <c r="AY154" s="156" t="s">
        <v>135</v>
      </c>
    </row>
    <row r="155" spans="2:65" s="15" customFormat="1" ht="11.25">
      <c r="B155" s="169"/>
      <c r="D155" s="149" t="s">
        <v>147</v>
      </c>
      <c r="E155" s="170" t="s">
        <v>19</v>
      </c>
      <c r="F155" s="171" t="s">
        <v>162</v>
      </c>
      <c r="H155" s="172">
        <v>3.6</v>
      </c>
      <c r="I155" s="173"/>
      <c r="L155" s="169"/>
      <c r="M155" s="174"/>
      <c r="U155" s="175"/>
      <c r="AT155" s="170" t="s">
        <v>147</v>
      </c>
      <c r="AU155" s="170" t="s">
        <v>87</v>
      </c>
      <c r="AV155" s="15" t="s">
        <v>143</v>
      </c>
      <c r="AW155" s="15" t="s">
        <v>35</v>
      </c>
      <c r="AX155" s="15" t="s">
        <v>81</v>
      </c>
      <c r="AY155" s="170" t="s">
        <v>135</v>
      </c>
    </row>
    <row r="156" spans="2:65" s="1" customFormat="1" ht="16.5" customHeight="1">
      <c r="B156" s="33"/>
      <c r="C156" s="131" t="s">
        <v>298</v>
      </c>
      <c r="D156" s="131" t="s">
        <v>138</v>
      </c>
      <c r="E156" s="132" t="s">
        <v>1422</v>
      </c>
      <c r="F156" s="133" t="s">
        <v>1423</v>
      </c>
      <c r="G156" s="134" t="s">
        <v>141</v>
      </c>
      <c r="H156" s="135">
        <v>3.6</v>
      </c>
      <c r="I156" s="136"/>
      <c r="J156" s="137">
        <f>ROUND(I156*H156,2)</f>
        <v>0</v>
      </c>
      <c r="K156" s="133" t="s">
        <v>19</v>
      </c>
      <c r="L156" s="33"/>
      <c r="M156" s="138" t="s">
        <v>19</v>
      </c>
      <c r="N156" s="139" t="s">
        <v>46</v>
      </c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0">
        <f>S156*H156</f>
        <v>0</v>
      </c>
      <c r="U156" s="141" t="s">
        <v>19</v>
      </c>
      <c r="AR156" s="142" t="s">
        <v>143</v>
      </c>
      <c r="AT156" s="142" t="s">
        <v>138</v>
      </c>
      <c r="AU156" s="142" t="s">
        <v>87</v>
      </c>
      <c r="AY156" s="18" t="s">
        <v>135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8" t="s">
        <v>87</v>
      </c>
      <c r="BK156" s="143">
        <f>ROUND(I156*H156,2)</f>
        <v>0</v>
      </c>
      <c r="BL156" s="18" t="s">
        <v>143</v>
      </c>
      <c r="BM156" s="142" t="s">
        <v>1424</v>
      </c>
    </row>
    <row r="157" spans="2:65" s="13" customFormat="1" ht="11.25">
      <c r="B157" s="155"/>
      <c r="D157" s="149" t="s">
        <v>147</v>
      </c>
      <c r="E157" s="156" t="s">
        <v>19</v>
      </c>
      <c r="F157" s="157" t="s">
        <v>1417</v>
      </c>
      <c r="H157" s="158">
        <v>3.6</v>
      </c>
      <c r="I157" s="159"/>
      <c r="L157" s="155"/>
      <c r="M157" s="160"/>
      <c r="U157" s="161"/>
      <c r="AT157" s="156" t="s">
        <v>147</v>
      </c>
      <c r="AU157" s="156" t="s">
        <v>87</v>
      </c>
      <c r="AV157" s="13" t="s">
        <v>87</v>
      </c>
      <c r="AW157" s="13" t="s">
        <v>35</v>
      </c>
      <c r="AX157" s="13" t="s">
        <v>74</v>
      </c>
      <c r="AY157" s="156" t="s">
        <v>135</v>
      </c>
    </row>
    <row r="158" spans="2:65" s="15" customFormat="1" ht="11.25">
      <c r="B158" s="169"/>
      <c r="D158" s="149" t="s">
        <v>147</v>
      </c>
      <c r="E158" s="170" t="s">
        <v>19</v>
      </c>
      <c r="F158" s="171" t="s">
        <v>162</v>
      </c>
      <c r="H158" s="172">
        <v>3.6</v>
      </c>
      <c r="I158" s="173"/>
      <c r="L158" s="169"/>
      <c r="M158" s="174"/>
      <c r="U158" s="175"/>
      <c r="AT158" s="170" t="s">
        <v>147</v>
      </c>
      <c r="AU158" s="170" t="s">
        <v>87</v>
      </c>
      <c r="AV158" s="15" t="s">
        <v>143</v>
      </c>
      <c r="AW158" s="15" t="s">
        <v>35</v>
      </c>
      <c r="AX158" s="15" t="s">
        <v>81</v>
      </c>
      <c r="AY158" s="170" t="s">
        <v>135</v>
      </c>
    </row>
    <row r="159" spans="2:65" s="1" customFormat="1" ht="16.5" customHeight="1">
      <c r="B159" s="33"/>
      <c r="C159" s="131" t="s">
        <v>304</v>
      </c>
      <c r="D159" s="131" t="s">
        <v>138</v>
      </c>
      <c r="E159" s="132" t="s">
        <v>1425</v>
      </c>
      <c r="F159" s="133" t="s">
        <v>1426</v>
      </c>
      <c r="G159" s="134" t="s">
        <v>141</v>
      </c>
      <c r="H159" s="135">
        <v>4.3</v>
      </c>
      <c r="I159" s="136"/>
      <c r="J159" s="137">
        <f>ROUND(I159*H159,2)</f>
        <v>0</v>
      </c>
      <c r="K159" s="133" t="s">
        <v>19</v>
      </c>
      <c r="L159" s="33"/>
      <c r="M159" s="138" t="s">
        <v>19</v>
      </c>
      <c r="N159" s="139" t="s">
        <v>46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0">
        <f>S159*H159</f>
        <v>0</v>
      </c>
      <c r="U159" s="141" t="s">
        <v>19</v>
      </c>
      <c r="AR159" s="142" t="s">
        <v>143</v>
      </c>
      <c r="AT159" s="142" t="s">
        <v>138</v>
      </c>
      <c r="AU159" s="142" t="s">
        <v>87</v>
      </c>
      <c r="AY159" s="18" t="s">
        <v>135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8" t="s">
        <v>87</v>
      </c>
      <c r="BK159" s="143">
        <f>ROUND(I159*H159,2)</f>
        <v>0</v>
      </c>
      <c r="BL159" s="18" t="s">
        <v>143</v>
      </c>
      <c r="BM159" s="142" t="s">
        <v>1427</v>
      </c>
    </row>
    <row r="160" spans="2:65" s="13" customFormat="1" ht="11.25">
      <c r="B160" s="155"/>
      <c r="D160" s="149" t="s">
        <v>147</v>
      </c>
      <c r="E160" s="156" t="s">
        <v>19</v>
      </c>
      <c r="F160" s="157" t="s">
        <v>1428</v>
      </c>
      <c r="H160" s="158">
        <v>4.3</v>
      </c>
      <c r="I160" s="159"/>
      <c r="L160" s="155"/>
      <c r="M160" s="160"/>
      <c r="U160" s="161"/>
      <c r="AT160" s="156" t="s">
        <v>147</v>
      </c>
      <c r="AU160" s="156" t="s">
        <v>87</v>
      </c>
      <c r="AV160" s="13" t="s">
        <v>87</v>
      </c>
      <c r="AW160" s="13" t="s">
        <v>35</v>
      </c>
      <c r="AX160" s="13" t="s">
        <v>74</v>
      </c>
      <c r="AY160" s="156" t="s">
        <v>135</v>
      </c>
    </row>
    <row r="161" spans="2:65" s="15" customFormat="1" ht="11.25">
      <c r="B161" s="169"/>
      <c r="D161" s="149" t="s">
        <v>147</v>
      </c>
      <c r="E161" s="170" t="s">
        <v>19</v>
      </c>
      <c r="F161" s="171" t="s">
        <v>162</v>
      </c>
      <c r="H161" s="172">
        <v>4.3</v>
      </c>
      <c r="I161" s="173"/>
      <c r="L161" s="169"/>
      <c r="M161" s="174"/>
      <c r="U161" s="175"/>
      <c r="AT161" s="170" t="s">
        <v>147</v>
      </c>
      <c r="AU161" s="170" t="s">
        <v>87</v>
      </c>
      <c r="AV161" s="15" t="s">
        <v>143</v>
      </c>
      <c r="AW161" s="15" t="s">
        <v>35</v>
      </c>
      <c r="AX161" s="15" t="s">
        <v>81</v>
      </c>
      <c r="AY161" s="170" t="s">
        <v>135</v>
      </c>
    </row>
    <row r="162" spans="2:65" s="1" customFormat="1" ht="16.5" customHeight="1">
      <c r="B162" s="33"/>
      <c r="C162" s="131" t="s">
        <v>318</v>
      </c>
      <c r="D162" s="131" t="s">
        <v>138</v>
      </c>
      <c r="E162" s="132" t="s">
        <v>1429</v>
      </c>
      <c r="F162" s="133" t="s">
        <v>1430</v>
      </c>
      <c r="G162" s="134" t="s">
        <v>141</v>
      </c>
      <c r="H162" s="135">
        <v>4.3</v>
      </c>
      <c r="I162" s="136"/>
      <c r="J162" s="137">
        <f>ROUND(I162*H162,2)</f>
        <v>0</v>
      </c>
      <c r="K162" s="133" t="s">
        <v>19</v>
      </c>
      <c r="L162" s="33"/>
      <c r="M162" s="138" t="s">
        <v>19</v>
      </c>
      <c r="N162" s="139" t="s">
        <v>46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0">
        <f>S162*H162</f>
        <v>0</v>
      </c>
      <c r="U162" s="141" t="s">
        <v>19</v>
      </c>
      <c r="AR162" s="142" t="s">
        <v>143</v>
      </c>
      <c r="AT162" s="142" t="s">
        <v>138</v>
      </c>
      <c r="AU162" s="142" t="s">
        <v>87</v>
      </c>
      <c r="AY162" s="18" t="s">
        <v>135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8" t="s">
        <v>87</v>
      </c>
      <c r="BK162" s="143">
        <f>ROUND(I162*H162,2)</f>
        <v>0</v>
      </c>
      <c r="BL162" s="18" t="s">
        <v>143</v>
      </c>
      <c r="BM162" s="142" t="s">
        <v>1431</v>
      </c>
    </row>
    <row r="163" spans="2:65" s="13" customFormat="1" ht="11.25">
      <c r="B163" s="155"/>
      <c r="D163" s="149" t="s">
        <v>147</v>
      </c>
      <c r="E163" s="156" t="s">
        <v>19</v>
      </c>
      <c r="F163" s="157" t="s">
        <v>1428</v>
      </c>
      <c r="H163" s="158">
        <v>4.3</v>
      </c>
      <c r="I163" s="159"/>
      <c r="L163" s="155"/>
      <c r="M163" s="160"/>
      <c r="U163" s="161"/>
      <c r="AT163" s="156" t="s">
        <v>147</v>
      </c>
      <c r="AU163" s="156" t="s">
        <v>87</v>
      </c>
      <c r="AV163" s="13" t="s">
        <v>87</v>
      </c>
      <c r="AW163" s="13" t="s">
        <v>35</v>
      </c>
      <c r="AX163" s="13" t="s">
        <v>74</v>
      </c>
      <c r="AY163" s="156" t="s">
        <v>135</v>
      </c>
    </row>
    <row r="164" spans="2:65" s="15" customFormat="1" ht="11.25">
      <c r="B164" s="169"/>
      <c r="D164" s="149" t="s">
        <v>147</v>
      </c>
      <c r="E164" s="170" t="s">
        <v>19</v>
      </c>
      <c r="F164" s="171" t="s">
        <v>162</v>
      </c>
      <c r="H164" s="172">
        <v>4.3</v>
      </c>
      <c r="I164" s="173"/>
      <c r="L164" s="169"/>
      <c r="M164" s="174"/>
      <c r="U164" s="175"/>
      <c r="AT164" s="170" t="s">
        <v>147</v>
      </c>
      <c r="AU164" s="170" t="s">
        <v>87</v>
      </c>
      <c r="AV164" s="15" t="s">
        <v>143</v>
      </c>
      <c r="AW164" s="15" t="s">
        <v>35</v>
      </c>
      <c r="AX164" s="15" t="s">
        <v>81</v>
      </c>
      <c r="AY164" s="170" t="s">
        <v>135</v>
      </c>
    </row>
    <row r="165" spans="2:65" s="1" customFormat="1" ht="16.5" customHeight="1">
      <c r="B165" s="33"/>
      <c r="C165" s="177" t="s">
        <v>323</v>
      </c>
      <c r="D165" s="177" t="s">
        <v>248</v>
      </c>
      <c r="E165" s="178" t="s">
        <v>1432</v>
      </c>
      <c r="F165" s="179" t="s">
        <v>1433</v>
      </c>
      <c r="G165" s="180" t="s">
        <v>141</v>
      </c>
      <c r="H165" s="181">
        <v>4.4290000000000003</v>
      </c>
      <c r="I165" s="182"/>
      <c r="J165" s="183">
        <f>ROUND(I165*H165,2)</f>
        <v>0</v>
      </c>
      <c r="K165" s="179" t="s">
        <v>142</v>
      </c>
      <c r="L165" s="184"/>
      <c r="M165" s="185" t="s">
        <v>19</v>
      </c>
      <c r="N165" s="186" t="s">
        <v>46</v>
      </c>
      <c r="P165" s="140">
        <f>O165*H165</f>
        <v>0</v>
      </c>
      <c r="Q165" s="140">
        <v>9.0999999999999998E-2</v>
      </c>
      <c r="R165" s="140">
        <f>Q165*H165</f>
        <v>0.40303900000000004</v>
      </c>
      <c r="S165" s="140">
        <v>0</v>
      </c>
      <c r="T165" s="140">
        <f>S165*H165</f>
        <v>0</v>
      </c>
      <c r="U165" s="141" t="s">
        <v>19</v>
      </c>
      <c r="AR165" s="142" t="s">
        <v>237</v>
      </c>
      <c r="AT165" s="142" t="s">
        <v>248</v>
      </c>
      <c r="AU165" s="142" t="s">
        <v>87</v>
      </c>
      <c r="AY165" s="18" t="s">
        <v>135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8" t="s">
        <v>87</v>
      </c>
      <c r="BK165" s="143">
        <f>ROUND(I165*H165,2)</f>
        <v>0</v>
      </c>
      <c r="BL165" s="18" t="s">
        <v>143</v>
      </c>
      <c r="BM165" s="142" t="s">
        <v>1434</v>
      </c>
    </row>
    <row r="166" spans="2:65" s="1" customFormat="1" ht="19.5">
      <c r="B166" s="33"/>
      <c r="D166" s="149" t="s">
        <v>229</v>
      </c>
      <c r="F166" s="176" t="s">
        <v>1435</v>
      </c>
      <c r="I166" s="146"/>
      <c r="L166" s="33"/>
      <c r="M166" s="147"/>
      <c r="U166" s="54"/>
      <c r="AT166" s="18" t="s">
        <v>229</v>
      </c>
      <c r="AU166" s="18" t="s">
        <v>87</v>
      </c>
    </row>
    <row r="167" spans="2:65" s="13" customFormat="1" ht="11.25">
      <c r="B167" s="155"/>
      <c r="D167" s="149" t="s">
        <v>147</v>
      </c>
      <c r="F167" s="157" t="s">
        <v>1436</v>
      </c>
      <c r="H167" s="158">
        <v>4.4290000000000003</v>
      </c>
      <c r="I167" s="159"/>
      <c r="L167" s="155"/>
      <c r="M167" s="160"/>
      <c r="U167" s="161"/>
      <c r="AT167" s="156" t="s">
        <v>147</v>
      </c>
      <c r="AU167" s="156" t="s">
        <v>87</v>
      </c>
      <c r="AV167" s="13" t="s">
        <v>87</v>
      </c>
      <c r="AW167" s="13" t="s">
        <v>4</v>
      </c>
      <c r="AX167" s="13" t="s">
        <v>81</v>
      </c>
      <c r="AY167" s="156" t="s">
        <v>135</v>
      </c>
    </row>
    <row r="168" spans="2:65" s="11" customFormat="1" ht="22.9" customHeight="1">
      <c r="B168" s="119"/>
      <c r="D168" s="120" t="s">
        <v>73</v>
      </c>
      <c r="E168" s="129" t="s">
        <v>136</v>
      </c>
      <c r="F168" s="129" t="s">
        <v>137</v>
      </c>
      <c r="I168" s="122"/>
      <c r="J168" s="130">
        <f>BK168</f>
        <v>0</v>
      </c>
      <c r="L168" s="119"/>
      <c r="M168" s="124"/>
      <c r="P168" s="125">
        <f>SUM(P169:P178)</f>
        <v>0</v>
      </c>
      <c r="R168" s="125">
        <f>SUM(R169:R178)</f>
        <v>23.898540000000001</v>
      </c>
      <c r="T168" s="125">
        <f>SUM(T169:T178)</f>
        <v>0</v>
      </c>
      <c r="U168" s="126"/>
      <c r="AR168" s="120" t="s">
        <v>81</v>
      </c>
      <c r="AT168" s="127" t="s">
        <v>73</v>
      </c>
      <c r="AU168" s="127" t="s">
        <v>81</v>
      </c>
      <c r="AY168" s="120" t="s">
        <v>135</v>
      </c>
      <c r="BK168" s="128">
        <f>SUM(BK169:BK178)</f>
        <v>0</v>
      </c>
    </row>
    <row r="169" spans="2:65" s="1" customFormat="1" ht="16.5" customHeight="1">
      <c r="B169" s="33"/>
      <c r="C169" s="131" t="s">
        <v>341</v>
      </c>
      <c r="D169" s="131" t="s">
        <v>138</v>
      </c>
      <c r="E169" s="132" t="s">
        <v>1437</v>
      </c>
      <c r="F169" s="133" t="s">
        <v>1438</v>
      </c>
      <c r="G169" s="134" t="s">
        <v>141</v>
      </c>
      <c r="H169" s="135">
        <v>59</v>
      </c>
      <c r="I169" s="136"/>
      <c r="J169" s="137">
        <f>ROUND(I169*H169,2)</f>
        <v>0</v>
      </c>
      <c r="K169" s="133" t="s">
        <v>142</v>
      </c>
      <c r="L169" s="33"/>
      <c r="M169" s="138" t="s">
        <v>19</v>
      </c>
      <c r="N169" s="139" t="s">
        <v>46</v>
      </c>
      <c r="P169" s="140">
        <f>O169*H169</f>
        <v>0</v>
      </c>
      <c r="Q169" s="140">
        <v>0.1837</v>
      </c>
      <c r="R169" s="140">
        <f>Q169*H169</f>
        <v>10.8383</v>
      </c>
      <c r="S169" s="140">
        <v>0</v>
      </c>
      <c r="T169" s="140">
        <f>S169*H169</f>
        <v>0</v>
      </c>
      <c r="U169" s="141" t="s">
        <v>19</v>
      </c>
      <c r="AR169" s="142" t="s">
        <v>143</v>
      </c>
      <c r="AT169" s="142" t="s">
        <v>138</v>
      </c>
      <c r="AU169" s="142" t="s">
        <v>87</v>
      </c>
      <c r="AY169" s="18" t="s">
        <v>135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8" t="s">
        <v>87</v>
      </c>
      <c r="BK169" s="143">
        <f>ROUND(I169*H169,2)</f>
        <v>0</v>
      </c>
      <c r="BL169" s="18" t="s">
        <v>143</v>
      </c>
      <c r="BM169" s="142" t="s">
        <v>1439</v>
      </c>
    </row>
    <row r="170" spans="2:65" s="1" customFormat="1" ht="11.25">
      <c r="B170" s="33"/>
      <c r="D170" s="144" t="s">
        <v>145</v>
      </c>
      <c r="F170" s="145" t="s">
        <v>1440</v>
      </c>
      <c r="I170" s="146"/>
      <c r="L170" s="33"/>
      <c r="M170" s="147"/>
      <c r="U170" s="54"/>
      <c r="AT170" s="18" t="s">
        <v>145</v>
      </c>
      <c r="AU170" s="18" t="s">
        <v>87</v>
      </c>
    </row>
    <row r="171" spans="2:65" s="12" customFormat="1" ht="11.25">
      <c r="B171" s="148"/>
      <c r="D171" s="149" t="s">
        <v>147</v>
      </c>
      <c r="E171" s="150" t="s">
        <v>19</v>
      </c>
      <c r="F171" s="151" t="s">
        <v>1441</v>
      </c>
      <c r="H171" s="150" t="s">
        <v>19</v>
      </c>
      <c r="I171" s="152"/>
      <c r="L171" s="148"/>
      <c r="M171" s="153"/>
      <c r="U171" s="154"/>
      <c r="AT171" s="150" t="s">
        <v>147</v>
      </c>
      <c r="AU171" s="150" t="s">
        <v>87</v>
      </c>
      <c r="AV171" s="12" t="s">
        <v>81</v>
      </c>
      <c r="AW171" s="12" t="s">
        <v>35</v>
      </c>
      <c r="AX171" s="12" t="s">
        <v>74</v>
      </c>
      <c r="AY171" s="150" t="s">
        <v>135</v>
      </c>
    </row>
    <row r="172" spans="2:65" s="13" customFormat="1" ht="11.25">
      <c r="B172" s="155"/>
      <c r="D172" s="149" t="s">
        <v>147</v>
      </c>
      <c r="E172" s="156" t="s">
        <v>19</v>
      </c>
      <c r="F172" s="157" t="s">
        <v>1442</v>
      </c>
      <c r="H172" s="158">
        <v>59</v>
      </c>
      <c r="I172" s="159"/>
      <c r="L172" s="155"/>
      <c r="M172" s="160"/>
      <c r="U172" s="161"/>
      <c r="AT172" s="156" t="s">
        <v>147</v>
      </c>
      <c r="AU172" s="156" t="s">
        <v>87</v>
      </c>
      <c r="AV172" s="13" t="s">
        <v>87</v>
      </c>
      <c r="AW172" s="13" t="s">
        <v>35</v>
      </c>
      <c r="AX172" s="13" t="s">
        <v>74</v>
      </c>
      <c r="AY172" s="156" t="s">
        <v>135</v>
      </c>
    </row>
    <row r="173" spans="2:65" s="15" customFormat="1" ht="11.25">
      <c r="B173" s="169"/>
      <c r="D173" s="149" t="s">
        <v>147</v>
      </c>
      <c r="E173" s="170" t="s">
        <v>19</v>
      </c>
      <c r="F173" s="171" t="s">
        <v>162</v>
      </c>
      <c r="H173" s="172">
        <v>59</v>
      </c>
      <c r="I173" s="173"/>
      <c r="L173" s="169"/>
      <c r="M173" s="174"/>
      <c r="U173" s="175"/>
      <c r="AT173" s="170" t="s">
        <v>147</v>
      </c>
      <c r="AU173" s="170" t="s">
        <v>87</v>
      </c>
      <c r="AV173" s="15" t="s">
        <v>143</v>
      </c>
      <c r="AW173" s="15" t="s">
        <v>35</v>
      </c>
      <c r="AX173" s="15" t="s">
        <v>81</v>
      </c>
      <c r="AY173" s="170" t="s">
        <v>135</v>
      </c>
    </row>
    <row r="174" spans="2:65" s="1" customFormat="1" ht="21.75" customHeight="1">
      <c r="B174" s="33"/>
      <c r="C174" s="131" t="s">
        <v>354</v>
      </c>
      <c r="D174" s="131" t="s">
        <v>138</v>
      </c>
      <c r="E174" s="132" t="s">
        <v>1443</v>
      </c>
      <c r="F174" s="133" t="s">
        <v>1444</v>
      </c>
      <c r="G174" s="134" t="s">
        <v>141</v>
      </c>
      <c r="H174" s="135">
        <v>59</v>
      </c>
      <c r="I174" s="136"/>
      <c r="J174" s="137">
        <f>ROUND(I174*H174,2)</f>
        <v>0</v>
      </c>
      <c r="K174" s="133" t="s">
        <v>142</v>
      </c>
      <c r="L174" s="33"/>
      <c r="M174" s="138" t="s">
        <v>19</v>
      </c>
      <c r="N174" s="139" t="s">
        <v>46</v>
      </c>
      <c r="P174" s="140">
        <f>O174*H174</f>
        <v>0</v>
      </c>
      <c r="Q174" s="140">
        <v>0.22136</v>
      </c>
      <c r="R174" s="140">
        <f>Q174*H174</f>
        <v>13.06024</v>
      </c>
      <c r="S174" s="140">
        <v>0</v>
      </c>
      <c r="T174" s="140">
        <f>S174*H174</f>
        <v>0</v>
      </c>
      <c r="U174" s="141" t="s">
        <v>19</v>
      </c>
      <c r="AR174" s="142" t="s">
        <v>143</v>
      </c>
      <c r="AT174" s="142" t="s">
        <v>138</v>
      </c>
      <c r="AU174" s="142" t="s">
        <v>87</v>
      </c>
      <c r="AY174" s="18" t="s">
        <v>135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8" t="s">
        <v>87</v>
      </c>
      <c r="BK174" s="143">
        <f>ROUND(I174*H174,2)</f>
        <v>0</v>
      </c>
      <c r="BL174" s="18" t="s">
        <v>143</v>
      </c>
      <c r="BM174" s="142" t="s">
        <v>1445</v>
      </c>
    </row>
    <row r="175" spans="2:65" s="1" customFormat="1" ht="11.25">
      <c r="B175" s="33"/>
      <c r="D175" s="144" t="s">
        <v>145</v>
      </c>
      <c r="F175" s="145" t="s">
        <v>1446</v>
      </c>
      <c r="I175" s="146"/>
      <c r="L175" s="33"/>
      <c r="M175" s="147"/>
      <c r="U175" s="54"/>
      <c r="AT175" s="18" t="s">
        <v>145</v>
      </c>
      <c r="AU175" s="18" t="s">
        <v>87</v>
      </c>
    </row>
    <row r="176" spans="2:65" s="12" customFormat="1" ht="11.25">
      <c r="B176" s="148"/>
      <c r="D176" s="149" t="s">
        <v>147</v>
      </c>
      <c r="E176" s="150" t="s">
        <v>19</v>
      </c>
      <c r="F176" s="151" t="s">
        <v>1441</v>
      </c>
      <c r="H176" s="150" t="s">
        <v>19</v>
      </c>
      <c r="I176" s="152"/>
      <c r="L176" s="148"/>
      <c r="M176" s="153"/>
      <c r="U176" s="154"/>
      <c r="AT176" s="150" t="s">
        <v>147</v>
      </c>
      <c r="AU176" s="150" t="s">
        <v>87</v>
      </c>
      <c r="AV176" s="12" t="s">
        <v>81</v>
      </c>
      <c r="AW176" s="12" t="s">
        <v>35</v>
      </c>
      <c r="AX176" s="12" t="s">
        <v>74</v>
      </c>
      <c r="AY176" s="150" t="s">
        <v>135</v>
      </c>
    </row>
    <row r="177" spans="2:65" s="13" customFormat="1" ht="11.25">
      <c r="B177" s="155"/>
      <c r="D177" s="149" t="s">
        <v>147</v>
      </c>
      <c r="E177" s="156" t="s">
        <v>19</v>
      </c>
      <c r="F177" s="157" t="s">
        <v>1442</v>
      </c>
      <c r="H177" s="158">
        <v>59</v>
      </c>
      <c r="I177" s="159"/>
      <c r="L177" s="155"/>
      <c r="M177" s="160"/>
      <c r="U177" s="161"/>
      <c r="AT177" s="156" t="s">
        <v>147</v>
      </c>
      <c r="AU177" s="156" t="s">
        <v>87</v>
      </c>
      <c r="AV177" s="13" t="s">
        <v>87</v>
      </c>
      <c r="AW177" s="13" t="s">
        <v>35</v>
      </c>
      <c r="AX177" s="13" t="s">
        <v>74</v>
      </c>
      <c r="AY177" s="156" t="s">
        <v>135</v>
      </c>
    </row>
    <row r="178" spans="2:65" s="15" customFormat="1" ht="11.25">
      <c r="B178" s="169"/>
      <c r="D178" s="149" t="s">
        <v>147</v>
      </c>
      <c r="E178" s="170" t="s">
        <v>19</v>
      </c>
      <c r="F178" s="171" t="s">
        <v>162</v>
      </c>
      <c r="H178" s="172">
        <v>59</v>
      </c>
      <c r="I178" s="173"/>
      <c r="L178" s="169"/>
      <c r="M178" s="174"/>
      <c r="U178" s="175"/>
      <c r="AT178" s="170" t="s">
        <v>147</v>
      </c>
      <c r="AU178" s="170" t="s">
        <v>87</v>
      </c>
      <c r="AV178" s="15" t="s">
        <v>143</v>
      </c>
      <c r="AW178" s="15" t="s">
        <v>35</v>
      </c>
      <c r="AX178" s="15" t="s">
        <v>81</v>
      </c>
      <c r="AY178" s="170" t="s">
        <v>135</v>
      </c>
    </row>
    <row r="179" spans="2:65" s="11" customFormat="1" ht="22.9" customHeight="1">
      <c r="B179" s="119"/>
      <c r="D179" s="120" t="s">
        <v>73</v>
      </c>
      <c r="E179" s="129" t="s">
        <v>247</v>
      </c>
      <c r="F179" s="129" t="s">
        <v>456</v>
      </c>
      <c r="I179" s="122"/>
      <c r="J179" s="130">
        <f>BK179</f>
        <v>0</v>
      </c>
      <c r="L179" s="119"/>
      <c r="M179" s="124"/>
      <c r="P179" s="125">
        <f>SUM(P180:P185)</f>
        <v>0</v>
      </c>
      <c r="R179" s="125">
        <f>SUM(R180:R185)</f>
        <v>0</v>
      </c>
      <c r="T179" s="125">
        <f>SUM(T180:T185)</f>
        <v>0.15120000000000003</v>
      </c>
      <c r="U179" s="126"/>
      <c r="AR179" s="120" t="s">
        <v>81</v>
      </c>
      <c r="AT179" s="127" t="s">
        <v>73</v>
      </c>
      <c r="AU179" s="127" t="s">
        <v>81</v>
      </c>
      <c r="AY179" s="120" t="s">
        <v>135</v>
      </c>
      <c r="BK179" s="128">
        <f>SUM(BK180:BK185)</f>
        <v>0</v>
      </c>
    </row>
    <row r="180" spans="2:65" s="1" customFormat="1" ht="24.2" customHeight="1">
      <c r="B180" s="33"/>
      <c r="C180" s="131" t="s">
        <v>359</v>
      </c>
      <c r="D180" s="131" t="s">
        <v>138</v>
      </c>
      <c r="E180" s="132" t="s">
        <v>502</v>
      </c>
      <c r="F180" s="133" t="s">
        <v>503</v>
      </c>
      <c r="G180" s="134" t="s">
        <v>141</v>
      </c>
      <c r="H180" s="135">
        <v>4.32</v>
      </c>
      <c r="I180" s="136"/>
      <c r="J180" s="137">
        <f>ROUND(I180*H180,2)</f>
        <v>0</v>
      </c>
      <c r="K180" s="133" t="s">
        <v>142</v>
      </c>
      <c r="L180" s="33"/>
      <c r="M180" s="138" t="s">
        <v>19</v>
      </c>
      <c r="N180" s="139" t="s">
        <v>46</v>
      </c>
      <c r="P180" s="140">
        <f>O180*H180</f>
        <v>0</v>
      </c>
      <c r="Q180" s="140">
        <v>0</v>
      </c>
      <c r="R180" s="140">
        <f>Q180*H180</f>
        <v>0</v>
      </c>
      <c r="S180" s="140">
        <v>3.5000000000000003E-2</v>
      </c>
      <c r="T180" s="140">
        <f>S180*H180</f>
        <v>0.15120000000000003</v>
      </c>
      <c r="U180" s="141" t="s">
        <v>19</v>
      </c>
      <c r="AR180" s="142" t="s">
        <v>143</v>
      </c>
      <c r="AT180" s="142" t="s">
        <v>138</v>
      </c>
      <c r="AU180" s="142" t="s">
        <v>87</v>
      </c>
      <c r="AY180" s="18" t="s">
        <v>135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8" t="s">
        <v>87</v>
      </c>
      <c r="BK180" s="143">
        <f>ROUND(I180*H180,2)</f>
        <v>0</v>
      </c>
      <c r="BL180" s="18" t="s">
        <v>143</v>
      </c>
      <c r="BM180" s="142" t="s">
        <v>1447</v>
      </c>
    </row>
    <row r="181" spans="2:65" s="1" customFormat="1" ht="11.25">
      <c r="B181" s="33"/>
      <c r="D181" s="144" t="s">
        <v>145</v>
      </c>
      <c r="F181" s="145" t="s">
        <v>505</v>
      </c>
      <c r="I181" s="146"/>
      <c r="L181" s="33"/>
      <c r="M181" s="147"/>
      <c r="U181" s="54"/>
      <c r="AT181" s="18" t="s">
        <v>145</v>
      </c>
      <c r="AU181" s="18" t="s">
        <v>87</v>
      </c>
    </row>
    <row r="182" spans="2:65" s="12" customFormat="1" ht="11.25">
      <c r="B182" s="148"/>
      <c r="D182" s="149" t="s">
        <v>147</v>
      </c>
      <c r="E182" s="150" t="s">
        <v>19</v>
      </c>
      <c r="F182" s="151" t="s">
        <v>1356</v>
      </c>
      <c r="H182" s="150" t="s">
        <v>19</v>
      </c>
      <c r="I182" s="152"/>
      <c r="L182" s="148"/>
      <c r="M182" s="153"/>
      <c r="U182" s="154"/>
      <c r="AT182" s="150" t="s">
        <v>147</v>
      </c>
      <c r="AU182" s="150" t="s">
        <v>87</v>
      </c>
      <c r="AV182" s="12" t="s">
        <v>81</v>
      </c>
      <c r="AW182" s="12" t="s">
        <v>35</v>
      </c>
      <c r="AX182" s="12" t="s">
        <v>74</v>
      </c>
      <c r="AY182" s="150" t="s">
        <v>135</v>
      </c>
    </row>
    <row r="183" spans="2:65" s="12" customFormat="1" ht="11.25">
      <c r="B183" s="148"/>
      <c r="D183" s="149" t="s">
        <v>147</v>
      </c>
      <c r="E183" s="150" t="s">
        <v>19</v>
      </c>
      <c r="F183" s="151" t="s">
        <v>1448</v>
      </c>
      <c r="H183" s="150" t="s">
        <v>19</v>
      </c>
      <c r="I183" s="152"/>
      <c r="L183" s="148"/>
      <c r="M183" s="153"/>
      <c r="U183" s="154"/>
      <c r="AT183" s="150" t="s">
        <v>147</v>
      </c>
      <c r="AU183" s="150" t="s">
        <v>87</v>
      </c>
      <c r="AV183" s="12" t="s">
        <v>81</v>
      </c>
      <c r="AW183" s="12" t="s">
        <v>35</v>
      </c>
      <c r="AX183" s="12" t="s">
        <v>74</v>
      </c>
      <c r="AY183" s="150" t="s">
        <v>135</v>
      </c>
    </row>
    <row r="184" spans="2:65" s="13" customFormat="1" ht="11.25">
      <c r="B184" s="155"/>
      <c r="D184" s="149" t="s">
        <v>147</v>
      </c>
      <c r="E184" s="156" t="s">
        <v>19</v>
      </c>
      <c r="F184" s="157" t="s">
        <v>1449</v>
      </c>
      <c r="H184" s="158">
        <v>4.32</v>
      </c>
      <c r="I184" s="159"/>
      <c r="L184" s="155"/>
      <c r="M184" s="160"/>
      <c r="U184" s="161"/>
      <c r="AT184" s="156" t="s">
        <v>147</v>
      </c>
      <c r="AU184" s="156" t="s">
        <v>87</v>
      </c>
      <c r="AV184" s="13" t="s">
        <v>87</v>
      </c>
      <c r="AW184" s="13" t="s">
        <v>35</v>
      </c>
      <c r="AX184" s="13" t="s">
        <v>74</v>
      </c>
      <c r="AY184" s="156" t="s">
        <v>135</v>
      </c>
    </row>
    <row r="185" spans="2:65" s="15" customFormat="1" ht="11.25">
      <c r="B185" s="169"/>
      <c r="D185" s="149" t="s">
        <v>147</v>
      </c>
      <c r="E185" s="170" t="s">
        <v>19</v>
      </c>
      <c r="F185" s="171" t="s">
        <v>162</v>
      </c>
      <c r="H185" s="172">
        <v>4.32</v>
      </c>
      <c r="I185" s="173"/>
      <c r="L185" s="169"/>
      <c r="M185" s="174"/>
      <c r="U185" s="175"/>
      <c r="AT185" s="170" t="s">
        <v>147</v>
      </c>
      <c r="AU185" s="170" t="s">
        <v>87</v>
      </c>
      <c r="AV185" s="15" t="s">
        <v>143</v>
      </c>
      <c r="AW185" s="15" t="s">
        <v>35</v>
      </c>
      <c r="AX185" s="15" t="s">
        <v>81</v>
      </c>
      <c r="AY185" s="170" t="s">
        <v>135</v>
      </c>
    </row>
    <row r="186" spans="2:65" s="11" customFormat="1" ht="22.9" customHeight="1">
      <c r="B186" s="119"/>
      <c r="D186" s="120" t="s">
        <v>73</v>
      </c>
      <c r="E186" s="129" t="s">
        <v>575</v>
      </c>
      <c r="F186" s="129" t="s">
        <v>576</v>
      </c>
      <c r="I186" s="122"/>
      <c r="J186" s="130">
        <f>BK186</f>
        <v>0</v>
      </c>
      <c r="L186" s="119"/>
      <c r="M186" s="124"/>
      <c r="P186" s="125">
        <f>SUM(P187:P197)</f>
        <v>0</v>
      </c>
      <c r="R186" s="125">
        <f>SUM(R187:R197)</f>
        <v>0</v>
      </c>
      <c r="T186" s="125">
        <f>SUM(T187:T197)</f>
        <v>0</v>
      </c>
      <c r="U186" s="126"/>
      <c r="AR186" s="120" t="s">
        <v>81</v>
      </c>
      <c r="AT186" s="127" t="s">
        <v>73</v>
      </c>
      <c r="AU186" s="127" t="s">
        <v>81</v>
      </c>
      <c r="AY186" s="120" t="s">
        <v>135</v>
      </c>
      <c r="BK186" s="128">
        <f>SUM(BK187:BK197)</f>
        <v>0</v>
      </c>
    </row>
    <row r="187" spans="2:65" s="1" customFormat="1" ht="24.2" customHeight="1">
      <c r="B187" s="33"/>
      <c r="C187" s="131" t="s">
        <v>7</v>
      </c>
      <c r="D187" s="131" t="s">
        <v>138</v>
      </c>
      <c r="E187" s="132" t="s">
        <v>1450</v>
      </c>
      <c r="F187" s="133" t="s">
        <v>1451</v>
      </c>
      <c r="G187" s="134" t="s">
        <v>580</v>
      </c>
      <c r="H187" s="135">
        <v>14.832000000000001</v>
      </c>
      <c r="I187" s="136"/>
      <c r="J187" s="137">
        <f>ROUND(I187*H187,2)</f>
        <v>0</v>
      </c>
      <c r="K187" s="133" t="s">
        <v>142</v>
      </c>
      <c r="L187" s="33"/>
      <c r="M187" s="138" t="s">
        <v>19</v>
      </c>
      <c r="N187" s="139" t="s">
        <v>46</v>
      </c>
      <c r="P187" s="140">
        <f>O187*H187</f>
        <v>0</v>
      </c>
      <c r="Q187" s="140">
        <v>0</v>
      </c>
      <c r="R187" s="140">
        <f>Q187*H187</f>
        <v>0</v>
      </c>
      <c r="S187" s="140">
        <v>0</v>
      </c>
      <c r="T187" s="140">
        <f>S187*H187</f>
        <v>0</v>
      </c>
      <c r="U187" s="141" t="s">
        <v>19</v>
      </c>
      <c r="AR187" s="142" t="s">
        <v>143</v>
      </c>
      <c r="AT187" s="142" t="s">
        <v>138</v>
      </c>
      <c r="AU187" s="142" t="s">
        <v>87</v>
      </c>
      <c r="AY187" s="18" t="s">
        <v>135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8" t="s">
        <v>87</v>
      </c>
      <c r="BK187" s="143">
        <f>ROUND(I187*H187,2)</f>
        <v>0</v>
      </c>
      <c r="BL187" s="18" t="s">
        <v>143</v>
      </c>
      <c r="BM187" s="142" t="s">
        <v>1452</v>
      </c>
    </row>
    <row r="188" spans="2:65" s="1" customFormat="1" ht="11.25">
      <c r="B188" s="33"/>
      <c r="D188" s="144" t="s">
        <v>145</v>
      </c>
      <c r="F188" s="145" t="s">
        <v>1453</v>
      </c>
      <c r="I188" s="146"/>
      <c r="L188" s="33"/>
      <c r="M188" s="147"/>
      <c r="U188" s="54"/>
      <c r="AT188" s="18" t="s">
        <v>145</v>
      </c>
      <c r="AU188" s="18" t="s">
        <v>87</v>
      </c>
    </row>
    <row r="189" spans="2:65" s="1" customFormat="1" ht="21.75" customHeight="1">
      <c r="B189" s="33"/>
      <c r="C189" s="131" t="s">
        <v>403</v>
      </c>
      <c r="D189" s="131" t="s">
        <v>138</v>
      </c>
      <c r="E189" s="132" t="s">
        <v>584</v>
      </c>
      <c r="F189" s="133" t="s">
        <v>585</v>
      </c>
      <c r="G189" s="134" t="s">
        <v>580</v>
      </c>
      <c r="H189" s="135">
        <v>14.832000000000001</v>
      </c>
      <c r="I189" s="136"/>
      <c r="J189" s="137">
        <f>ROUND(I189*H189,2)</f>
        <v>0</v>
      </c>
      <c r="K189" s="133" t="s">
        <v>142</v>
      </c>
      <c r="L189" s="33"/>
      <c r="M189" s="138" t="s">
        <v>19</v>
      </c>
      <c r="N189" s="139" t="s">
        <v>46</v>
      </c>
      <c r="P189" s="140">
        <f>O189*H189</f>
        <v>0</v>
      </c>
      <c r="Q189" s="140">
        <v>0</v>
      </c>
      <c r="R189" s="140">
        <f>Q189*H189</f>
        <v>0</v>
      </c>
      <c r="S189" s="140">
        <v>0</v>
      </c>
      <c r="T189" s="140">
        <f>S189*H189</f>
        <v>0</v>
      </c>
      <c r="U189" s="141" t="s">
        <v>19</v>
      </c>
      <c r="AR189" s="142" t="s">
        <v>143</v>
      </c>
      <c r="AT189" s="142" t="s">
        <v>138</v>
      </c>
      <c r="AU189" s="142" t="s">
        <v>87</v>
      </c>
      <c r="AY189" s="18" t="s">
        <v>135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8" t="s">
        <v>87</v>
      </c>
      <c r="BK189" s="143">
        <f>ROUND(I189*H189,2)</f>
        <v>0</v>
      </c>
      <c r="BL189" s="18" t="s">
        <v>143</v>
      </c>
      <c r="BM189" s="142" t="s">
        <v>1454</v>
      </c>
    </row>
    <row r="190" spans="2:65" s="1" customFormat="1" ht="11.25">
      <c r="B190" s="33"/>
      <c r="D190" s="144" t="s">
        <v>145</v>
      </c>
      <c r="F190" s="145" t="s">
        <v>587</v>
      </c>
      <c r="I190" s="146"/>
      <c r="L190" s="33"/>
      <c r="M190" s="147"/>
      <c r="U190" s="54"/>
      <c r="AT190" s="18" t="s">
        <v>145</v>
      </c>
      <c r="AU190" s="18" t="s">
        <v>87</v>
      </c>
    </row>
    <row r="191" spans="2:65" s="1" customFormat="1" ht="24.2" customHeight="1">
      <c r="B191" s="33"/>
      <c r="C191" s="131" t="s">
        <v>408</v>
      </c>
      <c r="D191" s="131" t="s">
        <v>138</v>
      </c>
      <c r="E191" s="132" t="s">
        <v>589</v>
      </c>
      <c r="F191" s="133" t="s">
        <v>590</v>
      </c>
      <c r="G191" s="134" t="s">
        <v>580</v>
      </c>
      <c r="H191" s="135">
        <v>133.488</v>
      </c>
      <c r="I191" s="136"/>
      <c r="J191" s="137">
        <f>ROUND(I191*H191,2)</f>
        <v>0</v>
      </c>
      <c r="K191" s="133" t="s">
        <v>142</v>
      </c>
      <c r="L191" s="33"/>
      <c r="M191" s="138" t="s">
        <v>19</v>
      </c>
      <c r="N191" s="139" t="s">
        <v>46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0">
        <f>S191*H191</f>
        <v>0</v>
      </c>
      <c r="U191" s="141" t="s">
        <v>19</v>
      </c>
      <c r="AR191" s="142" t="s">
        <v>143</v>
      </c>
      <c r="AT191" s="142" t="s">
        <v>138</v>
      </c>
      <c r="AU191" s="142" t="s">
        <v>87</v>
      </c>
      <c r="AY191" s="18" t="s">
        <v>135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8" t="s">
        <v>87</v>
      </c>
      <c r="BK191" s="143">
        <f>ROUND(I191*H191,2)</f>
        <v>0</v>
      </c>
      <c r="BL191" s="18" t="s">
        <v>143</v>
      </c>
      <c r="BM191" s="142" t="s">
        <v>1455</v>
      </c>
    </row>
    <row r="192" spans="2:65" s="1" customFormat="1" ht="11.25">
      <c r="B192" s="33"/>
      <c r="D192" s="144" t="s">
        <v>145</v>
      </c>
      <c r="F192" s="145" t="s">
        <v>592</v>
      </c>
      <c r="I192" s="146"/>
      <c r="L192" s="33"/>
      <c r="M192" s="147"/>
      <c r="U192" s="54"/>
      <c r="AT192" s="18" t="s">
        <v>145</v>
      </c>
      <c r="AU192" s="18" t="s">
        <v>87</v>
      </c>
    </row>
    <row r="193" spans="2:65" s="12" customFormat="1" ht="11.25">
      <c r="B193" s="148"/>
      <c r="D193" s="149" t="s">
        <v>147</v>
      </c>
      <c r="E193" s="150" t="s">
        <v>19</v>
      </c>
      <c r="F193" s="151" t="s">
        <v>593</v>
      </c>
      <c r="H193" s="150" t="s">
        <v>19</v>
      </c>
      <c r="I193" s="152"/>
      <c r="L193" s="148"/>
      <c r="M193" s="153"/>
      <c r="U193" s="154"/>
      <c r="AT193" s="150" t="s">
        <v>147</v>
      </c>
      <c r="AU193" s="150" t="s">
        <v>87</v>
      </c>
      <c r="AV193" s="12" t="s">
        <v>81</v>
      </c>
      <c r="AW193" s="12" t="s">
        <v>35</v>
      </c>
      <c r="AX193" s="12" t="s">
        <v>74</v>
      </c>
      <c r="AY193" s="150" t="s">
        <v>135</v>
      </c>
    </row>
    <row r="194" spans="2:65" s="13" customFormat="1" ht="11.25">
      <c r="B194" s="155"/>
      <c r="D194" s="149" t="s">
        <v>147</v>
      </c>
      <c r="E194" s="156" t="s">
        <v>19</v>
      </c>
      <c r="F194" s="157" t="s">
        <v>1456</v>
      </c>
      <c r="H194" s="158">
        <v>133.488</v>
      </c>
      <c r="I194" s="159"/>
      <c r="L194" s="155"/>
      <c r="M194" s="160"/>
      <c r="U194" s="161"/>
      <c r="AT194" s="156" t="s">
        <v>147</v>
      </c>
      <c r="AU194" s="156" t="s">
        <v>87</v>
      </c>
      <c r="AV194" s="13" t="s">
        <v>87</v>
      </c>
      <c r="AW194" s="13" t="s">
        <v>35</v>
      </c>
      <c r="AX194" s="13" t="s">
        <v>74</v>
      </c>
      <c r="AY194" s="156" t="s">
        <v>135</v>
      </c>
    </row>
    <row r="195" spans="2:65" s="15" customFormat="1" ht="11.25">
      <c r="B195" s="169"/>
      <c r="D195" s="149" t="s">
        <v>147</v>
      </c>
      <c r="E195" s="170" t="s">
        <v>19</v>
      </c>
      <c r="F195" s="171" t="s">
        <v>162</v>
      </c>
      <c r="H195" s="172">
        <v>133.488</v>
      </c>
      <c r="I195" s="173"/>
      <c r="L195" s="169"/>
      <c r="M195" s="174"/>
      <c r="U195" s="175"/>
      <c r="AT195" s="170" t="s">
        <v>147</v>
      </c>
      <c r="AU195" s="170" t="s">
        <v>87</v>
      </c>
      <c r="AV195" s="15" t="s">
        <v>143</v>
      </c>
      <c r="AW195" s="15" t="s">
        <v>35</v>
      </c>
      <c r="AX195" s="15" t="s">
        <v>81</v>
      </c>
      <c r="AY195" s="170" t="s">
        <v>135</v>
      </c>
    </row>
    <row r="196" spans="2:65" s="1" customFormat="1" ht="24.2" customHeight="1">
      <c r="B196" s="33"/>
      <c r="C196" s="131" t="s">
        <v>414</v>
      </c>
      <c r="D196" s="131" t="s">
        <v>138</v>
      </c>
      <c r="E196" s="132" t="s">
        <v>596</v>
      </c>
      <c r="F196" s="133" t="s">
        <v>597</v>
      </c>
      <c r="G196" s="134" t="s">
        <v>580</v>
      </c>
      <c r="H196" s="135">
        <v>14.832000000000001</v>
      </c>
      <c r="I196" s="136"/>
      <c r="J196" s="137">
        <f>ROUND(I196*H196,2)</f>
        <v>0</v>
      </c>
      <c r="K196" s="133" t="s">
        <v>142</v>
      </c>
      <c r="L196" s="33"/>
      <c r="M196" s="138" t="s">
        <v>19</v>
      </c>
      <c r="N196" s="139" t="s">
        <v>46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0">
        <f>S196*H196</f>
        <v>0</v>
      </c>
      <c r="U196" s="141" t="s">
        <v>19</v>
      </c>
      <c r="AR196" s="142" t="s">
        <v>143</v>
      </c>
      <c r="AT196" s="142" t="s">
        <v>138</v>
      </c>
      <c r="AU196" s="142" t="s">
        <v>87</v>
      </c>
      <c r="AY196" s="18" t="s">
        <v>135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8" t="s">
        <v>87</v>
      </c>
      <c r="BK196" s="143">
        <f>ROUND(I196*H196,2)</f>
        <v>0</v>
      </c>
      <c r="BL196" s="18" t="s">
        <v>143</v>
      </c>
      <c r="BM196" s="142" t="s">
        <v>1457</v>
      </c>
    </row>
    <row r="197" spans="2:65" s="1" customFormat="1" ht="11.25">
      <c r="B197" s="33"/>
      <c r="D197" s="144" t="s">
        <v>145</v>
      </c>
      <c r="F197" s="145" t="s">
        <v>599</v>
      </c>
      <c r="I197" s="146"/>
      <c r="L197" s="33"/>
      <c r="M197" s="147"/>
      <c r="U197" s="54"/>
      <c r="AT197" s="18" t="s">
        <v>145</v>
      </c>
      <c r="AU197" s="18" t="s">
        <v>87</v>
      </c>
    </row>
    <row r="198" spans="2:65" s="11" customFormat="1" ht="22.9" customHeight="1">
      <c r="B198" s="119"/>
      <c r="D198" s="120" t="s">
        <v>73</v>
      </c>
      <c r="E198" s="129" t="s">
        <v>613</v>
      </c>
      <c r="F198" s="129" t="s">
        <v>614</v>
      </c>
      <c r="I198" s="122"/>
      <c r="J198" s="130">
        <f>BK198</f>
        <v>0</v>
      </c>
      <c r="L198" s="119"/>
      <c r="M198" s="124"/>
      <c r="P198" s="125">
        <f>SUM(P199:P200)</f>
        <v>0</v>
      </c>
      <c r="R198" s="125">
        <f>SUM(R199:R200)</f>
        <v>0</v>
      </c>
      <c r="T198" s="125">
        <f>SUM(T199:T200)</f>
        <v>0</v>
      </c>
      <c r="U198" s="126"/>
      <c r="AR198" s="120" t="s">
        <v>81</v>
      </c>
      <c r="AT198" s="127" t="s">
        <v>73</v>
      </c>
      <c r="AU198" s="127" t="s">
        <v>81</v>
      </c>
      <c r="AY198" s="120" t="s">
        <v>135</v>
      </c>
      <c r="BK198" s="128">
        <f>SUM(BK199:BK200)</f>
        <v>0</v>
      </c>
    </row>
    <row r="199" spans="2:65" s="1" customFormat="1" ht="24.2" customHeight="1">
      <c r="B199" s="33"/>
      <c r="C199" s="131" t="s">
        <v>425</v>
      </c>
      <c r="D199" s="131" t="s">
        <v>138</v>
      </c>
      <c r="E199" s="132" t="s">
        <v>1458</v>
      </c>
      <c r="F199" s="133" t="s">
        <v>1459</v>
      </c>
      <c r="G199" s="134" t="s">
        <v>580</v>
      </c>
      <c r="H199" s="135">
        <v>24.302</v>
      </c>
      <c r="I199" s="136"/>
      <c r="J199" s="137">
        <f>ROUND(I199*H199,2)</f>
        <v>0</v>
      </c>
      <c r="K199" s="133" t="s">
        <v>142</v>
      </c>
      <c r="L199" s="33"/>
      <c r="M199" s="138" t="s">
        <v>19</v>
      </c>
      <c r="N199" s="139" t="s">
        <v>46</v>
      </c>
      <c r="P199" s="140">
        <f>O199*H199</f>
        <v>0</v>
      </c>
      <c r="Q199" s="140">
        <v>0</v>
      </c>
      <c r="R199" s="140">
        <f>Q199*H199</f>
        <v>0</v>
      </c>
      <c r="S199" s="140">
        <v>0</v>
      </c>
      <c r="T199" s="140">
        <f>S199*H199</f>
        <v>0</v>
      </c>
      <c r="U199" s="141" t="s">
        <v>19</v>
      </c>
      <c r="AR199" s="142" t="s">
        <v>143</v>
      </c>
      <c r="AT199" s="142" t="s">
        <v>138</v>
      </c>
      <c r="AU199" s="142" t="s">
        <v>87</v>
      </c>
      <c r="AY199" s="18" t="s">
        <v>135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8" t="s">
        <v>87</v>
      </c>
      <c r="BK199" s="143">
        <f>ROUND(I199*H199,2)</f>
        <v>0</v>
      </c>
      <c r="BL199" s="18" t="s">
        <v>143</v>
      </c>
      <c r="BM199" s="142" t="s">
        <v>1460</v>
      </c>
    </row>
    <row r="200" spans="2:65" s="1" customFormat="1" ht="11.25">
      <c r="B200" s="33"/>
      <c r="D200" s="144" t="s">
        <v>145</v>
      </c>
      <c r="F200" s="145" t="s">
        <v>1461</v>
      </c>
      <c r="I200" s="146"/>
      <c r="L200" s="33"/>
      <c r="M200" s="147"/>
      <c r="U200" s="54"/>
      <c r="AT200" s="18" t="s">
        <v>145</v>
      </c>
      <c r="AU200" s="18" t="s">
        <v>87</v>
      </c>
    </row>
    <row r="201" spans="2:65" s="11" customFormat="1" ht="25.9" customHeight="1">
      <c r="B201" s="119"/>
      <c r="D201" s="120" t="s">
        <v>73</v>
      </c>
      <c r="E201" s="121" t="s">
        <v>620</v>
      </c>
      <c r="F201" s="121" t="s">
        <v>621</v>
      </c>
      <c r="I201" s="122"/>
      <c r="J201" s="123">
        <f>BK201</f>
        <v>0</v>
      </c>
      <c r="L201" s="119"/>
      <c r="M201" s="124"/>
      <c r="P201" s="125">
        <f>P202+P218</f>
        <v>0</v>
      </c>
      <c r="R201" s="125">
        <f>R202+R218</f>
        <v>7.4999999999999997E-3</v>
      </c>
      <c r="T201" s="125">
        <f>T202+T218</f>
        <v>0.10120000000000001</v>
      </c>
      <c r="U201" s="126"/>
      <c r="AR201" s="120" t="s">
        <v>87</v>
      </c>
      <c r="AT201" s="127" t="s">
        <v>73</v>
      </c>
      <c r="AU201" s="127" t="s">
        <v>74</v>
      </c>
      <c r="AY201" s="120" t="s">
        <v>135</v>
      </c>
      <c r="BK201" s="128">
        <f>BK202+BK218</f>
        <v>0</v>
      </c>
    </row>
    <row r="202" spans="2:65" s="11" customFormat="1" ht="22.9" customHeight="1">
      <c r="B202" s="119"/>
      <c r="D202" s="120" t="s">
        <v>73</v>
      </c>
      <c r="E202" s="129" t="s">
        <v>1194</v>
      </c>
      <c r="F202" s="129" t="s">
        <v>1195</v>
      </c>
      <c r="I202" s="122"/>
      <c r="J202" s="130">
        <f>BK202</f>
        <v>0</v>
      </c>
      <c r="L202" s="119"/>
      <c r="M202" s="124"/>
      <c r="P202" s="125">
        <f>SUM(P203:P217)</f>
        <v>0</v>
      </c>
      <c r="R202" s="125">
        <f>SUM(R203:R217)</f>
        <v>7.4999999999999997E-3</v>
      </c>
      <c r="T202" s="125">
        <f>SUM(T203:T217)</f>
        <v>0.10068000000000001</v>
      </c>
      <c r="U202" s="126"/>
      <c r="AR202" s="120" t="s">
        <v>87</v>
      </c>
      <c r="AT202" s="127" t="s">
        <v>73</v>
      </c>
      <c r="AU202" s="127" t="s">
        <v>81</v>
      </c>
      <c r="AY202" s="120" t="s">
        <v>135</v>
      </c>
      <c r="BK202" s="128">
        <f>SUM(BK203:BK217)</f>
        <v>0</v>
      </c>
    </row>
    <row r="203" spans="2:65" s="1" customFormat="1" ht="16.5" customHeight="1">
      <c r="B203" s="33"/>
      <c r="C203" s="131" t="s">
        <v>430</v>
      </c>
      <c r="D203" s="131" t="s">
        <v>138</v>
      </c>
      <c r="E203" s="132" t="s">
        <v>1462</v>
      </c>
      <c r="F203" s="133" t="s">
        <v>1463</v>
      </c>
      <c r="G203" s="134" t="s">
        <v>445</v>
      </c>
      <c r="H203" s="135">
        <v>4</v>
      </c>
      <c r="I203" s="136"/>
      <c r="J203" s="137">
        <f>ROUND(I203*H203,2)</f>
        <v>0</v>
      </c>
      <c r="K203" s="133" t="s">
        <v>142</v>
      </c>
      <c r="L203" s="33"/>
      <c r="M203" s="138" t="s">
        <v>19</v>
      </c>
      <c r="N203" s="139" t="s">
        <v>46</v>
      </c>
      <c r="P203" s="140">
        <f>O203*H203</f>
        <v>0</v>
      </c>
      <c r="Q203" s="140">
        <v>0</v>
      </c>
      <c r="R203" s="140">
        <f>Q203*H203</f>
        <v>0</v>
      </c>
      <c r="S203" s="140">
        <v>2.5170000000000001E-2</v>
      </c>
      <c r="T203" s="140">
        <f>S203*H203</f>
        <v>0.10068000000000001</v>
      </c>
      <c r="U203" s="141" t="s">
        <v>19</v>
      </c>
      <c r="AR203" s="142" t="s">
        <v>318</v>
      </c>
      <c r="AT203" s="142" t="s">
        <v>138</v>
      </c>
      <c r="AU203" s="142" t="s">
        <v>87</v>
      </c>
      <c r="AY203" s="18" t="s">
        <v>135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8" t="s">
        <v>87</v>
      </c>
      <c r="BK203" s="143">
        <f>ROUND(I203*H203,2)</f>
        <v>0</v>
      </c>
      <c r="BL203" s="18" t="s">
        <v>318</v>
      </c>
      <c r="BM203" s="142" t="s">
        <v>1464</v>
      </c>
    </row>
    <row r="204" spans="2:65" s="1" customFormat="1" ht="11.25">
      <c r="B204" s="33"/>
      <c r="D204" s="144" t="s">
        <v>145</v>
      </c>
      <c r="F204" s="145" t="s">
        <v>1465</v>
      </c>
      <c r="I204" s="146"/>
      <c r="L204" s="33"/>
      <c r="M204" s="147"/>
      <c r="U204" s="54"/>
      <c r="AT204" s="18" t="s">
        <v>145</v>
      </c>
      <c r="AU204" s="18" t="s">
        <v>87</v>
      </c>
    </row>
    <row r="205" spans="2:65" s="12" customFormat="1" ht="11.25">
      <c r="B205" s="148"/>
      <c r="D205" s="149" t="s">
        <v>147</v>
      </c>
      <c r="E205" s="150" t="s">
        <v>19</v>
      </c>
      <c r="F205" s="151" t="s">
        <v>1466</v>
      </c>
      <c r="H205" s="150" t="s">
        <v>19</v>
      </c>
      <c r="I205" s="152"/>
      <c r="L205" s="148"/>
      <c r="M205" s="153"/>
      <c r="U205" s="154"/>
      <c r="AT205" s="150" t="s">
        <v>147</v>
      </c>
      <c r="AU205" s="150" t="s">
        <v>87</v>
      </c>
      <c r="AV205" s="12" t="s">
        <v>81</v>
      </c>
      <c r="AW205" s="12" t="s">
        <v>35</v>
      </c>
      <c r="AX205" s="12" t="s">
        <v>74</v>
      </c>
      <c r="AY205" s="150" t="s">
        <v>135</v>
      </c>
    </row>
    <row r="206" spans="2:65" s="13" customFormat="1" ht="11.25">
      <c r="B206" s="155"/>
      <c r="D206" s="149" t="s">
        <v>147</v>
      </c>
      <c r="E206" s="156" t="s">
        <v>19</v>
      </c>
      <c r="F206" s="157" t="s">
        <v>1467</v>
      </c>
      <c r="H206" s="158">
        <v>4</v>
      </c>
      <c r="I206" s="159"/>
      <c r="L206" s="155"/>
      <c r="M206" s="160"/>
      <c r="U206" s="161"/>
      <c r="AT206" s="156" t="s">
        <v>147</v>
      </c>
      <c r="AU206" s="156" t="s">
        <v>87</v>
      </c>
      <c r="AV206" s="13" t="s">
        <v>87</v>
      </c>
      <c r="AW206" s="13" t="s">
        <v>35</v>
      </c>
      <c r="AX206" s="13" t="s">
        <v>74</v>
      </c>
      <c r="AY206" s="156" t="s">
        <v>135</v>
      </c>
    </row>
    <row r="207" spans="2:65" s="15" customFormat="1" ht="11.25">
      <c r="B207" s="169"/>
      <c r="D207" s="149" t="s">
        <v>147</v>
      </c>
      <c r="E207" s="170" t="s">
        <v>19</v>
      </c>
      <c r="F207" s="171" t="s">
        <v>162</v>
      </c>
      <c r="H207" s="172">
        <v>4</v>
      </c>
      <c r="I207" s="173"/>
      <c r="L207" s="169"/>
      <c r="M207" s="174"/>
      <c r="U207" s="175"/>
      <c r="AT207" s="170" t="s">
        <v>147</v>
      </c>
      <c r="AU207" s="170" t="s">
        <v>87</v>
      </c>
      <c r="AV207" s="15" t="s">
        <v>143</v>
      </c>
      <c r="AW207" s="15" t="s">
        <v>35</v>
      </c>
      <c r="AX207" s="15" t="s">
        <v>81</v>
      </c>
      <c r="AY207" s="170" t="s">
        <v>135</v>
      </c>
    </row>
    <row r="208" spans="2:65" s="1" customFormat="1" ht="24.2" customHeight="1">
      <c r="B208" s="33"/>
      <c r="C208" s="131" t="s">
        <v>437</v>
      </c>
      <c r="D208" s="131" t="s">
        <v>138</v>
      </c>
      <c r="E208" s="132" t="s">
        <v>1468</v>
      </c>
      <c r="F208" s="133" t="s">
        <v>1469</v>
      </c>
      <c r="G208" s="134" t="s">
        <v>445</v>
      </c>
      <c r="H208" s="135">
        <v>4</v>
      </c>
      <c r="I208" s="136"/>
      <c r="J208" s="137">
        <f>ROUND(I208*H208,2)</f>
        <v>0</v>
      </c>
      <c r="K208" s="133" t="s">
        <v>19</v>
      </c>
      <c r="L208" s="33"/>
      <c r="M208" s="138" t="s">
        <v>19</v>
      </c>
      <c r="N208" s="139" t="s">
        <v>46</v>
      </c>
      <c r="P208" s="140">
        <f>O208*H208</f>
        <v>0</v>
      </c>
      <c r="Q208" s="140">
        <v>1.5E-3</v>
      </c>
      <c r="R208" s="140">
        <f>Q208*H208</f>
        <v>6.0000000000000001E-3</v>
      </c>
      <c r="S208" s="140">
        <v>0</v>
      </c>
      <c r="T208" s="140">
        <f>S208*H208</f>
        <v>0</v>
      </c>
      <c r="U208" s="141" t="s">
        <v>19</v>
      </c>
      <c r="AR208" s="142" t="s">
        <v>318</v>
      </c>
      <c r="AT208" s="142" t="s">
        <v>138</v>
      </c>
      <c r="AU208" s="142" t="s">
        <v>87</v>
      </c>
      <c r="AY208" s="18" t="s">
        <v>135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8" t="s">
        <v>87</v>
      </c>
      <c r="BK208" s="143">
        <f>ROUND(I208*H208,2)</f>
        <v>0</v>
      </c>
      <c r="BL208" s="18" t="s">
        <v>318</v>
      </c>
      <c r="BM208" s="142" t="s">
        <v>1470</v>
      </c>
    </row>
    <row r="209" spans="2:65" s="12" customFormat="1" ht="11.25">
      <c r="B209" s="148"/>
      <c r="D209" s="149" t="s">
        <v>147</v>
      </c>
      <c r="E209" s="150" t="s">
        <v>19</v>
      </c>
      <c r="F209" s="151" t="s">
        <v>1471</v>
      </c>
      <c r="H209" s="150" t="s">
        <v>19</v>
      </c>
      <c r="I209" s="152"/>
      <c r="L209" s="148"/>
      <c r="M209" s="153"/>
      <c r="U209" s="154"/>
      <c r="AT209" s="150" t="s">
        <v>147</v>
      </c>
      <c r="AU209" s="150" t="s">
        <v>87</v>
      </c>
      <c r="AV209" s="12" t="s">
        <v>81</v>
      </c>
      <c r="AW209" s="12" t="s">
        <v>35</v>
      </c>
      <c r="AX209" s="12" t="s">
        <v>74</v>
      </c>
      <c r="AY209" s="150" t="s">
        <v>135</v>
      </c>
    </row>
    <row r="210" spans="2:65" s="13" customFormat="1" ht="11.25">
      <c r="B210" s="155"/>
      <c r="D210" s="149" t="s">
        <v>147</v>
      </c>
      <c r="E210" s="156" t="s">
        <v>19</v>
      </c>
      <c r="F210" s="157" t="s">
        <v>1472</v>
      </c>
      <c r="H210" s="158">
        <v>4</v>
      </c>
      <c r="I210" s="159"/>
      <c r="L210" s="155"/>
      <c r="M210" s="160"/>
      <c r="U210" s="161"/>
      <c r="AT210" s="156" t="s">
        <v>147</v>
      </c>
      <c r="AU210" s="156" t="s">
        <v>87</v>
      </c>
      <c r="AV210" s="13" t="s">
        <v>87</v>
      </c>
      <c r="AW210" s="13" t="s">
        <v>35</v>
      </c>
      <c r="AX210" s="13" t="s">
        <v>74</v>
      </c>
      <c r="AY210" s="156" t="s">
        <v>135</v>
      </c>
    </row>
    <row r="211" spans="2:65" s="15" customFormat="1" ht="11.25">
      <c r="B211" s="169"/>
      <c r="D211" s="149" t="s">
        <v>147</v>
      </c>
      <c r="E211" s="170" t="s">
        <v>19</v>
      </c>
      <c r="F211" s="171" t="s">
        <v>162</v>
      </c>
      <c r="H211" s="172">
        <v>4</v>
      </c>
      <c r="I211" s="173"/>
      <c r="L211" s="169"/>
      <c r="M211" s="174"/>
      <c r="U211" s="175"/>
      <c r="AT211" s="170" t="s">
        <v>147</v>
      </c>
      <c r="AU211" s="170" t="s">
        <v>87</v>
      </c>
      <c r="AV211" s="15" t="s">
        <v>143</v>
      </c>
      <c r="AW211" s="15" t="s">
        <v>35</v>
      </c>
      <c r="AX211" s="15" t="s">
        <v>81</v>
      </c>
      <c r="AY211" s="170" t="s">
        <v>135</v>
      </c>
    </row>
    <row r="212" spans="2:65" s="1" customFormat="1" ht="21.75" customHeight="1">
      <c r="B212" s="33"/>
      <c r="C212" s="131" t="s">
        <v>442</v>
      </c>
      <c r="D212" s="131" t="s">
        <v>138</v>
      </c>
      <c r="E212" s="132" t="s">
        <v>1473</v>
      </c>
      <c r="F212" s="133" t="s">
        <v>1474</v>
      </c>
      <c r="G212" s="134" t="s">
        <v>357</v>
      </c>
      <c r="H212" s="135">
        <v>1</v>
      </c>
      <c r="I212" s="136"/>
      <c r="J212" s="137">
        <f>ROUND(I212*H212,2)</f>
        <v>0</v>
      </c>
      <c r="K212" s="133" t="s">
        <v>19</v>
      </c>
      <c r="L212" s="33"/>
      <c r="M212" s="138" t="s">
        <v>19</v>
      </c>
      <c r="N212" s="139" t="s">
        <v>46</v>
      </c>
      <c r="P212" s="140">
        <f>O212*H212</f>
        <v>0</v>
      </c>
      <c r="Q212" s="140">
        <v>1.5E-3</v>
      </c>
      <c r="R212" s="140">
        <f>Q212*H212</f>
        <v>1.5E-3</v>
      </c>
      <c r="S212" s="140">
        <v>0</v>
      </c>
      <c r="T212" s="140">
        <f>S212*H212</f>
        <v>0</v>
      </c>
      <c r="U212" s="141" t="s">
        <v>19</v>
      </c>
      <c r="AR212" s="142" t="s">
        <v>318</v>
      </c>
      <c r="AT212" s="142" t="s">
        <v>138</v>
      </c>
      <c r="AU212" s="142" t="s">
        <v>87</v>
      </c>
      <c r="AY212" s="18" t="s">
        <v>135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8" t="s">
        <v>87</v>
      </c>
      <c r="BK212" s="143">
        <f>ROUND(I212*H212,2)</f>
        <v>0</v>
      </c>
      <c r="BL212" s="18" t="s">
        <v>318</v>
      </c>
      <c r="BM212" s="142" t="s">
        <v>1475</v>
      </c>
    </row>
    <row r="213" spans="2:65" s="12" customFormat="1" ht="11.25">
      <c r="B213" s="148"/>
      <c r="D213" s="149" t="s">
        <v>147</v>
      </c>
      <c r="E213" s="150" t="s">
        <v>19</v>
      </c>
      <c r="F213" s="151" t="s">
        <v>1471</v>
      </c>
      <c r="H213" s="150" t="s">
        <v>19</v>
      </c>
      <c r="I213" s="152"/>
      <c r="L213" s="148"/>
      <c r="M213" s="153"/>
      <c r="U213" s="154"/>
      <c r="AT213" s="150" t="s">
        <v>147</v>
      </c>
      <c r="AU213" s="150" t="s">
        <v>87</v>
      </c>
      <c r="AV213" s="12" t="s">
        <v>81</v>
      </c>
      <c r="AW213" s="12" t="s">
        <v>35</v>
      </c>
      <c r="AX213" s="12" t="s">
        <v>74</v>
      </c>
      <c r="AY213" s="150" t="s">
        <v>135</v>
      </c>
    </row>
    <row r="214" spans="2:65" s="13" customFormat="1" ht="11.25">
      <c r="B214" s="155"/>
      <c r="D214" s="149" t="s">
        <v>147</v>
      </c>
      <c r="E214" s="156" t="s">
        <v>19</v>
      </c>
      <c r="F214" s="157" t="s">
        <v>1476</v>
      </c>
      <c r="H214" s="158">
        <v>1</v>
      </c>
      <c r="I214" s="159"/>
      <c r="L214" s="155"/>
      <c r="M214" s="160"/>
      <c r="U214" s="161"/>
      <c r="AT214" s="156" t="s">
        <v>147</v>
      </c>
      <c r="AU214" s="156" t="s">
        <v>87</v>
      </c>
      <c r="AV214" s="13" t="s">
        <v>87</v>
      </c>
      <c r="AW214" s="13" t="s">
        <v>35</v>
      </c>
      <c r="AX214" s="13" t="s">
        <v>74</v>
      </c>
      <c r="AY214" s="156" t="s">
        <v>135</v>
      </c>
    </row>
    <row r="215" spans="2:65" s="15" customFormat="1" ht="11.25">
      <c r="B215" s="169"/>
      <c r="D215" s="149" t="s">
        <v>147</v>
      </c>
      <c r="E215" s="170" t="s">
        <v>19</v>
      </c>
      <c r="F215" s="171" t="s">
        <v>162</v>
      </c>
      <c r="H215" s="172">
        <v>1</v>
      </c>
      <c r="I215" s="173"/>
      <c r="L215" s="169"/>
      <c r="M215" s="174"/>
      <c r="U215" s="175"/>
      <c r="AT215" s="170" t="s">
        <v>147</v>
      </c>
      <c r="AU215" s="170" t="s">
        <v>87</v>
      </c>
      <c r="AV215" s="15" t="s">
        <v>143</v>
      </c>
      <c r="AW215" s="15" t="s">
        <v>35</v>
      </c>
      <c r="AX215" s="15" t="s">
        <v>81</v>
      </c>
      <c r="AY215" s="170" t="s">
        <v>135</v>
      </c>
    </row>
    <row r="216" spans="2:65" s="1" customFormat="1" ht="24.2" customHeight="1">
      <c r="B216" s="33"/>
      <c r="C216" s="131" t="s">
        <v>450</v>
      </c>
      <c r="D216" s="131" t="s">
        <v>138</v>
      </c>
      <c r="E216" s="132" t="s">
        <v>1477</v>
      </c>
      <c r="F216" s="133" t="s">
        <v>1478</v>
      </c>
      <c r="G216" s="134" t="s">
        <v>701</v>
      </c>
      <c r="H216" s="187"/>
      <c r="I216" s="136"/>
      <c r="J216" s="137">
        <f>ROUND(I216*H216,2)</f>
        <v>0</v>
      </c>
      <c r="K216" s="133" t="s">
        <v>142</v>
      </c>
      <c r="L216" s="33"/>
      <c r="M216" s="138" t="s">
        <v>19</v>
      </c>
      <c r="N216" s="139" t="s">
        <v>46</v>
      </c>
      <c r="P216" s="140">
        <f>O216*H216</f>
        <v>0</v>
      </c>
      <c r="Q216" s="140">
        <v>0</v>
      </c>
      <c r="R216" s="140">
        <f>Q216*H216</f>
        <v>0</v>
      </c>
      <c r="S216" s="140">
        <v>0</v>
      </c>
      <c r="T216" s="140">
        <f>S216*H216</f>
        <v>0</v>
      </c>
      <c r="U216" s="141" t="s">
        <v>19</v>
      </c>
      <c r="AR216" s="142" t="s">
        <v>318</v>
      </c>
      <c r="AT216" s="142" t="s">
        <v>138</v>
      </c>
      <c r="AU216" s="142" t="s">
        <v>87</v>
      </c>
      <c r="AY216" s="18" t="s">
        <v>135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8" t="s">
        <v>87</v>
      </c>
      <c r="BK216" s="143">
        <f>ROUND(I216*H216,2)</f>
        <v>0</v>
      </c>
      <c r="BL216" s="18" t="s">
        <v>318</v>
      </c>
      <c r="BM216" s="142" t="s">
        <v>1479</v>
      </c>
    </row>
    <row r="217" spans="2:65" s="1" customFormat="1" ht="11.25">
      <c r="B217" s="33"/>
      <c r="D217" s="144" t="s">
        <v>145</v>
      </c>
      <c r="F217" s="145" t="s">
        <v>1480</v>
      </c>
      <c r="I217" s="146"/>
      <c r="L217" s="33"/>
      <c r="M217" s="147"/>
      <c r="U217" s="54"/>
      <c r="AT217" s="18" t="s">
        <v>145</v>
      </c>
      <c r="AU217" s="18" t="s">
        <v>87</v>
      </c>
    </row>
    <row r="218" spans="2:65" s="11" customFormat="1" ht="22.9" customHeight="1">
      <c r="B218" s="119"/>
      <c r="D218" s="120" t="s">
        <v>73</v>
      </c>
      <c r="E218" s="129" t="s">
        <v>704</v>
      </c>
      <c r="F218" s="129" t="s">
        <v>705</v>
      </c>
      <c r="I218" s="122"/>
      <c r="J218" s="130">
        <f>BK218</f>
        <v>0</v>
      </c>
      <c r="L218" s="119"/>
      <c r="M218" s="124"/>
      <c r="P218" s="125">
        <f>SUM(P219:P229)</f>
        <v>0</v>
      </c>
      <c r="R218" s="125">
        <f>SUM(R219:R229)</f>
        <v>0</v>
      </c>
      <c r="T218" s="125">
        <f>SUM(T219:T229)</f>
        <v>5.2000000000000006E-4</v>
      </c>
      <c r="U218" s="126"/>
      <c r="AR218" s="120" t="s">
        <v>87</v>
      </c>
      <c r="AT218" s="127" t="s">
        <v>73</v>
      </c>
      <c r="AU218" s="127" t="s">
        <v>81</v>
      </c>
      <c r="AY218" s="120" t="s">
        <v>135</v>
      </c>
      <c r="BK218" s="128">
        <f>SUM(BK219:BK229)</f>
        <v>0</v>
      </c>
    </row>
    <row r="219" spans="2:65" s="1" customFormat="1" ht="16.5" customHeight="1">
      <c r="B219" s="33"/>
      <c r="C219" s="131" t="s">
        <v>457</v>
      </c>
      <c r="D219" s="131" t="s">
        <v>138</v>
      </c>
      <c r="E219" s="132" t="s">
        <v>1481</v>
      </c>
      <c r="F219" s="133" t="s">
        <v>1482</v>
      </c>
      <c r="G219" s="134" t="s">
        <v>204</v>
      </c>
      <c r="H219" s="135">
        <v>2.6</v>
      </c>
      <c r="I219" s="136"/>
      <c r="J219" s="137">
        <f>ROUND(I219*H219,2)</f>
        <v>0</v>
      </c>
      <c r="K219" s="133" t="s">
        <v>142</v>
      </c>
      <c r="L219" s="33"/>
      <c r="M219" s="138" t="s">
        <v>19</v>
      </c>
      <c r="N219" s="139" t="s">
        <v>46</v>
      </c>
      <c r="P219" s="140">
        <f>O219*H219</f>
        <v>0</v>
      </c>
      <c r="Q219" s="140">
        <v>0</v>
      </c>
      <c r="R219" s="140">
        <f>Q219*H219</f>
        <v>0</v>
      </c>
      <c r="S219" s="140">
        <v>2.0000000000000001E-4</v>
      </c>
      <c r="T219" s="140">
        <f>S219*H219</f>
        <v>5.2000000000000006E-4</v>
      </c>
      <c r="U219" s="141" t="s">
        <v>19</v>
      </c>
      <c r="AR219" s="142" t="s">
        <v>318</v>
      </c>
      <c r="AT219" s="142" t="s">
        <v>138</v>
      </c>
      <c r="AU219" s="142" t="s">
        <v>87</v>
      </c>
      <c r="AY219" s="18" t="s">
        <v>135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8" t="s">
        <v>87</v>
      </c>
      <c r="BK219" s="143">
        <f>ROUND(I219*H219,2)</f>
        <v>0</v>
      </c>
      <c r="BL219" s="18" t="s">
        <v>318</v>
      </c>
      <c r="BM219" s="142" t="s">
        <v>1483</v>
      </c>
    </row>
    <row r="220" spans="2:65" s="1" customFormat="1" ht="11.25">
      <c r="B220" s="33"/>
      <c r="D220" s="144" t="s">
        <v>145</v>
      </c>
      <c r="F220" s="145" t="s">
        <v>1484</v>
      </c>
      <c r="I220" s="146"/>
      <c r="L220" s="33"/>
      <c r="M220" s="147"/>
      <c r="U220" s="54"/>
      <c r="AT220" s="18" t="s">
        <v>145</v>
      </c>
      <c r="AU220" s="18" t="s">
        <v>87</v>
      </c>
    </row>
    <row r="221" spans="2:65" s="12" customFormat="1" ht="11.25">
      <c r="B221" s="148"/>
      <c r="D221" s="149" t="s">
        <v>147</v>
      </c>
      <c r="E221" s="150" t="s">
        <v>19</v>
      </c>
      <c r="F221" s="151" t="s">
        <v>1356</v>
      </c>
      <c r="H221" s="150" t="s">
        <v>19</v>
      </c>
      <c r="I221" s="152"/>
      <c r="L221" s="148"/>
      <c r="M221" s="153"/>
      <c r="U221" s="154"/>
      <c r="AT221" s="150" t="s">
        <v>147</v>
      </c>
      <c r="AU221" s="150" t="s">
        <v>87</v>
      </c>
      <c r="AV221" s="12" t="s">
        <v>81</v>
      </c>
      <c r="AW221" s="12" t="s">
        <v>35</v>
      </c>
      <c r="AX221" s="12" t="s">
        <v>74</v>
      </c>
      <c r="AY221" s="150" t="s">
        <v>135</v>
      </c>
    </row>
    <row r="222" spans="2:65" s="12" customFormat="1" ht="11.25">
      <c r="B222" s="148"/>
      <c r="D222" s="149" t="s">
        <v>147</v>
      </c>
      <c r="E222" s="150" t="s">
        <v>19</v>
      </c>
      <c r="F222" s="151" t="s">
        <v>1485</v>
      </c>
      <c r="H222" s="150" t="s">
        <v>19</v>
      </c>
      <c r="I222" s="152"/>
      <c r="L222" s="148"/>
      <c r="M222" s="153"/>
      <c r="U222" s="154"/>
      <c r="AT222" s="150" t="s">
        <v>147</v>
      </c>
      <c r="AU222" s="150" t="s">
        <v>87</v>
      </c>
      <c r="AV222" s="12" t="s">
        <v>81</v>
      </c>
      <c r="AW222" s="12" t="s">
        <v>35</v>
      </c>
      <c r="AX222" s="12" t="s">
        <v>74</v>
      </c>
      <c r="AY222" s="150" t="s">
        <v>135</v>
      </c>
    </row>
    <row r="223" spans="2:65" s="13" customFormat="1" ht="11.25">
      <c r="B223" s="155"/>
      <c r="D223" s="149" t="s">
        <v>147</v>
      </c>
      <c r="E223" s="156" t="s">
        <v>19</v>
      </c>
      <c r="F223" s="157" t="s">
        <v>1486</v>
      </c>
      <c r="H223" s="158">
        <v>2.6</v>
      </c>
      <c r="I223" s="159"/>
      <c r="L223" s="155"/>
      <c r="M223" s="160"/>
      <c r="U223" s="161"/>
      <c r="AT223" s="156" t="s">
        <v>147</v>
      </c>
      <c r="AU223" s="156" t="s">
        <v>87</v>
      </c>
      <c r="AV223" s="13" t="s">
        <v>87</v>
      </c>
      <c r="AW223" s="13" t="s">
        <v>35</v>
      </c>
      <c r="AX223" s="13" t="s">
        <v>74</v>
      </c>
      <c r="AY223" s="156" t="s">
        <v>135</v>
      </c>
    </row>
    <row r="224" spans="2:65" s="15" customFormat="1" ht="11.25">
      <c r="B224" s="169"/>
      <c r="D224" s="149" t="s">
        <v>147</v>
      </c>
      <c r="E224" s="170" t="s">
        <v>19</v>
      </c>
      <c r="F224" s="171" t="s">
        <v>162</v>
      </c>
      <c r="H224" s="172">
        <v>2.6</v>
      </c>
      <c r="I224" s="173"/>
      <c r="L224" s="169"/>
      <c r="M224" s="174"/>
      <c r="U224" s="175"/>
      <c r="AT224" s="170" t="s">
        <v>147</v>
      </c>
      <c r="AU224" s="170" t="s">
        <v>87</v>
      </c>
      <c r="AV224" s="15" t="s">
        <v>143</v>
      </c>
      <c r="AW224" s="15" t="s">
        <v>35</v>
      </c>
      <c r="AX224" s="15" t="s">
        <v>81</v>
      </c>
      <c r="AY224" s="170" t="s">
        <v>135</v>
      </c>
    </row>
    <row r="225" spans="2:65" s="1" customFormat="1" ht="21.75" customHeight="1">
      <c r="B225" s="33"/>
      <c r="C225" s="131" t="s">
        <v>464</v>
      </c>
      <c r="D225" s="131" t="s">
        <v>138</v>
      </c>
      <c r="E225" s="132" t="s">
        <v>1487</v>
      </c>
      <c r="F225" s="133" t="s">
        <v>1488</v>
      </c>
      <c r="G225" s="134" t="s">
        <v>445</v>
      </c>
      <c r="H225" s="135">
        <v>1</v>
      </c>
      <c r="I225" s="136"/>
      <c r="J225" s="137">
        <f>ROUND(I225*H225,2)</f>
        <v>0</v>
      </c>
      <c r="K225" s="133" t="s">
        <v>19</v>
      </c>
      <c r="L225" s="33"/>
      <c r="M225" s="138" t="s">
        <v>19</v>
      </c>
      <c r="N225" s="139" t="s">
        <v>46</v>
      </c>
      <c r="P225" s="140">
        <f>O225*H225</f>
        <v>0</v>
      </c>
      <c r="Q225" s="140">
        <v>0</v>
      </c>
      <c r="R225" s="140">
        <f>Q225*H225</f>
        <v>0</v>
      </c>
      <c r="S225" s="140">
        <v>0</v>
      </c>
      <c r="T225" s="140">
        <f>S225*H225</f>
        <v>0</v>
      </c>
      <c r="U225" s="141" t="s">
        <v>19</v>
      </c>
      <c r="AR225" s="142" t="s">
        <v>318</v>
      </c>
      <c r="AT225" s="142" t="s">
        <v>138</v>
      </c>
      <c r="AU225" s="142" t="s">
        <v>87</v>
      </c>
      <c r="AY225" s="18" t="s">
        <v>135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8" t="s">
        <v>87</v>
      </c>
      <c r="BK225" s="143">
        <f>ROUND(I225*H225,2)</f>
        <v>0</v>
      </c>
      <c r="BL225" s="18" t="s">
        <v>318</v>
      </c>
      <c r="BM225" s="142" t="s">
        <v>1489</v>
      </c>
    </row>
    <row r="226" spans="2:65" s="13" customFormat="1" ht="11.25">
      <c r="B226" s="155"/>
      <c r="D226" s="149" t="s">
        <v>147</v>
      </c>
      <c r="E226" s="156" t="s">
        <v>19</v>
      </c>
      <c r="F226" s="157" t="s">
        <v>1476</v>
      </c>
      <c r="H226" s="158">
        <v>1</v>
      </c>
      <c r="I226" s="159"/>
      <c r="L226" s="155"/>
      <c r="M226" s="160"/>
      <c r="U226" s="161"/>
      <c r="AT226" s="156" t="s">
        <v>147</v>
      </c>
      <c r="AU226" s="156" t="s">
        <v>87</v>
      </c>
      <c r="AV226" s="13" t="s">
        <v>87</v>
      </c>
      <c r="AW226" s="13" t="s">
        <v>35</v>
      </c>
      <c r="AX226" s="13" t="s">
        <v>74</v>
      </c>
      <c r="AY226" s="156" t="s">
        <v>135</v>
      </c>
    </row>
    <row r="227" spans="2:65" s="15" customFormat="1" ht="11.25">
      <c r="B227" s="169"/>
      <c r="D227" s="149" t="s">
        <v>147</v>
      </c>
      <c r="E227" s="170" t="s">
        <v>19</v>
      </c>
      <c r="F227" s="171" t="s">
        <v>162</v>
      </c>
      <c r="H227" s="172">
        <v>1</v>
      </c>
      <c r="I227" s="173"/>
      <c r="L227" s="169"/>
      <c r="M227" s="174"/>
      <c r="U227" s="175"/>
      <c r="AT227" s="170" t="s">
        <v>147</v>
      </c>
      <c r="AU227" s="170" t="s">
        <v>87</v>
      </c>
      <c r="AV227" s="15" t="s">
        <v>143</v>
      </c>
      <c r="AW227" s="15" t="s">
        <v>35</v>
      </c>
      <c r="AX227" s="15" t="s">
        <v>81</v>
      </c>
      <c r="AY227" s="170" t="s">
        <v>135</v>
      </c>
    </row>
    <row r="228" spans="2:65" s="1" customFormat="1" ht="24.2" customHeight="1">
      <c r="B228" s="33"/>
      <c r="C228" s="131" t="s">
        <v>471</v>
      </c>
      <c r="D228" s="131" t="s">
        <v>138</v>
      </c>
      <c r="E228" s="132" t="s">
        <v>1490</v>
      </c>
      <c r="F228" s="133" t="s">
        <v>1491</v>
      </c>
      <c r="G228" s="134" t="s">
        <v>701</v>
      </c>
      <c r="H228" s="187"/>
      <c r="I228" s="136"/>
      <c r="J228" s="137">
        <f>ROUND(I228*H228,2)</f>
        <v>0</v>
      </c>
      <c r="K228" s="133" t="s">
        <v>142</v>
      </c>
      <c r="L228" s="33"/>
      <c r="M228" s="138" t="s">
        <v>19</v>
      </c>
      <c r="N228" s="139" t="s">
        <v>46</v>
      </c>
      <c r="P228" s="140">
        <f>O228*H228</f>
        <v>0</v>
      </c>
      <c r="Q228" s="140">
        <v>0</v>
      </c>
      <c r="R228" s="140">
        <f>Q228*H228</f>
        <v>0</v>
      </c>
      <c r="S228" s="140">
        <v>0</v>
      </c>
      <c r="T228" s="140">
        <f>S228*H228</f>
        <v>0</v>
      </c>
      <c r="U228" s="141" t="s">
        <v>19</v>
      </c>
      <c r="AR228" s="142" t="s">
        <v>318</v>
      </c>
      <c r="AT228" s="142" t="s">
        <v>138</v>
      </c>
      <c r="AU228" s="142" t="s">
        <v>87</v>
      </c>
      <c r="AY228" s="18" t="s">
        <v>135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8" t="s">
        <v>87</v>
      </c>
      <c r="BK228" s="143">
        <f>ROUND(I228*H228,2)</f>
        <v>0</v>
      </c>
      <c r="BL228" s="18" t="s">
        <v>318</v>
      </c>
      <c r="BM228" s="142" t="s">
        <v>1492</v>
      </c>
    </row>
    <row r="229" spans="2:65" s="1" customFormat="1" ht="11.25">
      <c r="B229" s="33"/>
      <c r="D229" s="144" t="s">
        <v>145</v>
      </c>
      <c r="F229" s="145" t="s">
        <v>1493</v>
      </c>
      <c r="I229" s="146"/>
      <c r="L229" s="33"/>
      <c r="M229" s="147"/>
      <c r="U229" s="54"/>
      <c r="AT229" s="18" t="s">
        <v>145</v>
      </c>
      <c r="AU229" s="18" t="s">
        <v>87</v>
      </c>
    </row>
    <row r="230" spans="2:65" s="11" customFormat="1" ht="25.9" customHeight="1">
      <c r="B230" s="119"/>
      <c r="D230" s="120" t="s">
        <v>73</v>
      </c>
      <c r="E230" s="121" t="s">
        <v>248</v>
      </c>
      <c r="F230" s="121" t="s">
        <v>1494</v>
      </c>
      <c r="I230" s="122"/>
      <c r="J230" s="123">
        <f>BK230</f>
        <v>0</v>
      </c>
      <c r="L230" s="119"/>
      <c r="M230" s="124"/>
      <c r="P230" s="125">
        <f>P231</f>
        <v>0</v>
      </c>
      <c r="R230" s="125">
        <f>R231</f>
        <v>0</v>
      </c>
      <c r="T230" s="125">
        <f>T231</f>
        <v>0</v>
      </c>
      <c r="U230" s="126"/>
      <c r="AR230" s="120" t="s">
        <v>155</v>
      </c>
      <c r="AT230" s="127" t="s">
        <v>73</v>
      </c>
      <c r="AU230" s="127" t="s">
        <v>74</v>
      </c>
      <c r="AY230" s="120" t="s">
        <v>135</v>
      </c>
      <c r="BK230" s="128">
        <f>BK231</f>
        <v>0</v>
      </c>
    </row>
    <row r="231" spans="2:65" s="11" customFormat="1" ht="22.9" customHeight="1">
      <c r="B231" s="119"/>
      <c r="D231" s="120" t="s">
        <v>73</v>
      </c>
      <c r="E231" s="129" t="s">
        <v>1495</v>
      </c>
      <c r="F231" s="129" t="s">
        <v>1496</v>
      </c>
      <c r="I231" s="122"/>
      <c r="J231" s="130">
        <f>BK231</f>
        <v>0</v>
      </c>
      <c r="L231" s="119"/>
      <c r="M231" s="124"/>
      <c r="P231" s="125">
        <f>SUM(P232:P234)</f>
        <v>0</v>
      </c>
      <c r="R231" s="125">
        <f>SUM(R232:R234)</f>
        <v>0</v>
      </c>
      <c r="T231" s="125">
        <f>SUM(T232:T234)</f>
        <v>0</v>
      </c>
      <c r="U231" s="126"/>
      <c r="AR231" s="120" t="s">
        <v>155</v>
      </c>
      <c r="AT231" s="127" t="s">
        <v>73</v>
      </c>
      <c r="AU231" s="127" t="s">
        <v>81</v>
      </c>
      <c r="AY231" s="120" t="s">
        <v>135</v>
      </c>
      <c r="BK231" s="128">
        <f>SUM(BK232:BK234)</f>
        <v>0</v>
      </c>
    </row>
    <row r="232" spans="2:65" s="1" customFormat="1" ht="16.5" customHeight="1">
      <c r="B232" s="33"/>
      <c r="C232" s="131" t="s">
        <v>476</v>
      </c>
      <c r="D232" s="131" t="s">
        <v>138</v>
      </c>
      <c r="E232" s="132" t="s">
        <v>1497</v>
      </c>
      <c r="F232" s="133" t="s">
        <v>1498</v>
      </c>
      <c r="G232" s="134" t="s">
        <v>204</v>
      </c>
      <c r="H232" s="135">
        <v>103.8</v>
      </c>
      <c r="I232" s="136"/>
      <c r="J232" s="137">
        <f>ROUND(I232*H232,2)</f>
        <v>0</v>
      </c>
      <c r="K232" s="133" t="s">
        <v>19</v>
      </c>
      <c r="L232" s="33"/>
      <c r="M232" s="138" t="s">
        <v>19</v>
      </c>
      <c r="N232" s="139" t="s">
        <v>46</v>
      </c>
      <c r="P232" s="140">
        <f>O232*H232</f>
        <v>0</v>
      </c>
      <c r="Q232" s="140">
        <v>0</v>
      </c>
      <c r="R232" s="140">
        <f>Q232*H232</f>
        <v>0</v>
      </c>
      <c r="S232" s="140">
        <v>0</v>
      </c>
      <c r="T232" s="140">
        <f>S232*H232</f>
        <v>0</v>
      </c>
      <c r="U232" s="141" t="s">
        <v>19</v>
      </c>
      <c r="AR232" s="142" t="s">
        <v>685</v>
      </c>
      <c r="AT232" s="142" t="s">
        <v>138</v>
      </c>
      <c r="AU232" s="142" t="s">
        <v>87</v>
      </c>
      <c r="AY232" s="18" t="s">
        <v>135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8" t="s">
        <v>87</v>
      </c>
      <c r="BK232" s="143">
        <f>ROUND(I232*H232,2)</f>
        <v>0</v>
      </c>
      <c r="BL232" s="18" t="s">
        <v>685</v>
      </c>
      <c r="BM232" s="142" t="s">
        <v>1499</v>
      </c>
    </row>
    <row r="233" spans="2:65" s="13" customFormat="1" ht="11.25">
      <c r="B233" s="155"/>
      <c r="D233" s="149" t="s">
        <v>147</v>
      </c>
      <c r="E233" s="156" t="s">
        <v>19</v>
      </c>
      <c r="F233" s="157" t="s">
        <v>1500</v>
      </c>
      <c r="H233" s="158">
        <v>103.8</v>
      </c>
      <c r="I233" s="159"/>
      <c r="L233" s="155"/>
      <c r="M233" s="160"/>
      <c r="U233" s="161"/>
      <c r="AT233" s="156" t="s">
        <v>147</v>
      </c>
      <c r="AU233" s="156" t="s">
        <v>87</v>
      </c>
      <c r="AV233" s="13" t="s">
        <v>87</v>
      </c>
      <c r="AW233" s="13" t="s">
        <v>35</v>
      </c>
      <c r="AX233" s="13" t="s">
        <v>74</v>
      </c>
      <c r="AY233" s="156" t="s">
        <v>135</v>
      </c>
    </row>
    <row r="234" spans="2:65" s="15" customFormat="1" ht="11.25">
      <c r="B234" s="169"/>
      <c r="D234" s="149" t="s">
        <v>147</v>
      </c>
      <c r="E234" s="170" t="s">
        <v>19</v>
      </c>
      <c r="F234" s="171" t="s">
        <v>162</v>
      </c>
      <c r="H234" s="172">
        <v>103.8</v>
      </c>
      <c r="I234" s="173"/>
      <c r="L234" s="169"/>
      <c r="M234" s="191"/>
      <c r="N234" s="192"/>
      <c r="O234" s="192"/>
      <c r="P234" s="192"/>
      <c r="Q234" s="192"/>
      <c r="R234" s="192"/>
      <c r="S234" s="192"/>
      <c r="T234" s="192"/>
      <c r="U234" s="193"/>
      <c r="AT234" s="170" t="s">
        <v>147</v>
      </c>
      <c r="AU234" s="170" t="s">
        <v>87</v>
      </c>
      <c r="AV234" s="15" t="s">
        <v>143</v>
      </c>
      <c r="AW234" s="15" t="s">
        <v>35</v>
      </c>
      <c r="AX234" s="15" t="s">
        <v>81</v>
      </c>
      <c r="AY234" s="170" t="s">
        <v>135</v>
      </c>
    </row>
    <row r="235" spans="2:65" s="1" customFormat="1" ht="6.95" customHeight="1">
      <c r="B235" s="42"/>
      <c r="C235" s="43"/>
      <c r="D235" s="43"/>
      <c r="E235" s="43"/>
      <c r="F235" s="43"/>
      <c r="G235" s="43"/>
      <c r="H235" s="43"/>
      <c r="I235" s="43"/>
      <c r="J235" s="43"/>
      <c r="K235" s="43"/>
      <c r="L235" s="33"/>
    </row>
  </sheetData>
  <sheetProtection algorithmName="SHA-512" hashValue="DUJfb0uCwm8vP2340sMVBRNfJXN/wJFT7JKfgYRmjbpeDJ+5sVhl3qTjbZALcndLG683QZ1EmNao44pRFD/lhg==" saltValue="py2pfDNj5IvB1inGenV90F3qVJcfwXEWzDXlA787i/d0XuKUPQyKafyOpTa4xh2oVG2EYgnk+6npZGczmES88g==" spinCount="100000" sheet="1" objects="1" scenarios="1" formatColumns="0" formatRows="0" autoFilter="0"/>
  <autoFilter ref="C96:K234" xr:uid="{00000000-0009-0000-0000-000003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1" r:id="rId1" xr:uid="{00000000-0004-0000-0300-000000000000}"/>
    <hyperlink ref="F108" r:id="rId2" xr:uid="{00000000-0004-0000-0300-000001000000}"/>
    <hyperlink ref="F113" r:id="rId3" xr:uid="{00000000-0004-0000-0300-000002000000}"/>
    <hyperlink ref="F119" r:id="rId4" xr:uid="{00000000-0004-0000-0300-000003000000}"/>
    <hyperlink ref="F125" r:id="rId5" xr:uid="{00000000-0004-0000-0300-000004000000}"/>
    <hyperlink ref="F130" r:id="rId6" xr:uid="{00000000-0004-0000-0300-000005000000}"/>
    <hyperlink ref="F134" r:id="rId7" xr:uid="{00000000-0004-0000-0300-000006000000}"/>
    <hyperlink ref="F136" r:id="rId8" xr:uid="{00000000-0004-0000-0300-000007000000}"/>
    <hyperlink ref="F139" r:id="rId9" xr:uid="{00000000-0004-0000-0300-000008000000}"/>
    <hyperlink ref="F144" r:id="rId10" xr:uid="{00000000-0004-0000-0300-000009000000}"/>
    <hyperlink ref="F149" r:id="rId11" xr:uid="{00000000-0004-0000-0300-00000A000000}"/>
    <hyperlink ref="F153" r:id="rId12" xr:uid="{00000000-0004-0000-0300-00000B000000}"/>
    <hyperlink ref="F170" r:id="rId13" xr:uid="{00000000-0004-0000-0300-00000C000000}"/>
    <hyperlink ref="F175" r:id="rId14" xr:uid="{00000000-0004-0000-0300-00000D000000}"/>
    <hyperlink ref="F181" r:id="rId15" xr:uid="{00000000-0004-0000-0300-00000E000000}"/>
    <hyperlink ref="F188" r:id="rId16" xr:uid="{00000000-0004-0000-0300-00000F000000}"/>
    <hyperlink ref="F190" r:id="rId17" xr:uid="{00000000-0004-0000-0300-000010000000}"/>
    <hyperlink ref="F192" r:id="rId18" xr:uid="{00000000-0004-0000-0300-000011000000}"/>
    <hyperlink ref="F197" r:id="rId19" xr:uid="{00000000-0004-0000-0300-000012000000}"/>
    <hyperlink ref="F200" r:id="rId20" xr:uid="{00000000-0004-0000-0300-000013000000}"/>
    <hyperlink ref="F204" r:id="rId21" xr:uid="{00000000-0004-0000-0300-000014000000}"/>
    <hyperlink ref="F217" r:id="rId22" xr:uid="{00000000-0004-0000-0300-000015000000}"/>
    <hyperlink ref="F220" r:id="rId23" xr:uid="{00000000-0004-0000-0300-000016000000}"/>
    <hyperlink ref="F229" r:id="rId24" xr:uid="{00000000-0004-0000-0300-00001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0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8" t="s">
        <v>98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99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0" t="str">
        <f>'Rekapitulace stavby'!K6</f>
        <v>BD Severní I 2914/2 - snížení energetické náročnosti budovy</v>
      </c>
      <c r="F7" s="321"/>
      <c r="G7" s="321"/>
      <c r="H7" s="321"/>
      <c r="L7" s="21"/>
    </row>
    <row r="8" spans="2:46" s="1" customFormat="1" ht="12" customHeight="1">
      <c r="B8" s="33"/>
      <c r="D8" s="28" t="s">
        <v>100</v>
      </c>
      <c r="L8" s="33"/>
    </row>
    <row r="9" spans="2:46" s="1" customFormat="1" ht="16.5" customHeight="1">
      <c r="B9" s="33"/>
      <c r="E9" s="279" t="s">
        <v>1501</v>
      </c>
      <c r="F9" s="322"/>
      <c r="G9" s="322"/>
      <c r="H9" s="322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18. 3. 2024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27</v>
      </c>
      <c r="L14" s="33"/>
    </row>
    <row r="15" spans="2:46" s="1" customFormat="1" ht="18" customHeight="1">
      <c r="B15" s="33"/>
      <c r="E15" s="26" t="s">
        <v>28</v>
      </c>
      <c r="I15" s="28" t="s">
        <v>29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30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3" t="str">
        <f>'Rekapitulace stavby'!E14</f>
        <v>Vyplň údaj</v>
      </c>
      <c r="F18" s="304"/>
      <c r="G18" s="304"/>
      <c r="H18" s="304"/>
      <c r="I18" s="28" t="s">
        <v>29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32</v>
      </c>
      <c r="I20" s="28" t="s">
        <v>26</v>
      </c>
      <c r="J20" s="26" t="s">
        <v>33</v>
      </c>
      <c r="L20" s="33"/>
    </row>
    <row r="21" spans="2:12" s="1" customFormat="1" ht="18" customHeight="1">
      <c r="B21" s="33"/>
      <c r="E21" s="26" t="s">
        <v>34</v>
      </c>
      <c r="I21" s="28" t="s">
        <v>29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36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29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38</v>
      </c>
      <c r="L26" s="33"/>
    </row>
    <row r="27" spans="2:12" s="7" customFormat="1" ht="47.25" customHeight="1">
      <c r="B27" s="92"/>
      <c r="E27" s="309" t="s">
        <v>39</v>
      </c>
      <c r="F27" s="309"/>
      <c r="G27" s="309"/>
      <c r="H27" s="309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40</v>
      </c>
      <c r="J30" s="64">
        <f>ROUND(J85,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42</v>
      </c>
      <c r="I32" s="36" t="s">
        <v>41</v>
      </c>
      <c r="J32" s="36" t="s">
        <v>43</v>
      </c>
      <c r="L32" s="33"/>
    </row>
    <row r="33" spans="2:12" s="1" customFormat="1" ht="14.45" customHeight="1">
      <c r="B33" s="33"/>
      <c r="D33" s="53" t="s">
        <v>44</v>
      </c>
      <c r="E33" s="28" t="s">
        <v>45</v>
      </c>
      <c r="F33" s="84">
        <f>ROUND((SUM(BE85:BE102)),  2)</f>
        <v>0</v>
      </c>
      <c r="I33" s="94">
        <v>0.21</v>
      </c>
      <c r="J33" s="84">
        <f>ROUND(((SUM(BE85:BE102))*I33),  2)</f>
        <v>0</v>
      </c>
      <c r="L33" s="33"/>
    </row>
    <row r="34" spans="2:12" s="1" customFormat="1" ht="14.45" customHeight="1">
      <c r="B34" s="33"/>
      <c r="E34" s="28" t="s">
        <v>46</v>
      </c>
      <c r="F34" s="84">
        <f>ROUND((SUM(BF85:BF102)),  2)</f>
        <v>0</v>
      </c>
      <c r="I34" s="94">
        <v>0.12</v>
      </c>
      <c r="J34" s="84">
        <f>ROUND(((SUM(BF85:BF102))*I34),  2)</f>
        <v>0</v>
      </c>
      <c r="L34" s="33"/>
    </row>
    <row r="35" spans="2:12" s="1" customFormat="1" ht="14.45" hidden="1" customHeight="1">
      <c r="B35" s="33"/>
      <c r="E35" s="28" t="s">
        <v>47</v>
      </c>
      <c r="F35" s="84">
        <f>ROUND((SUM(BG85:BG102)),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48</v>
      </c>
      <c r="F36" s="84">
        <f>ROUND((SUM(BH85:BH102)),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49</v>
      </c>
      <c r="F37" s="84">
        <f>ROUND((SUM(BI85:BI102)),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50</v>
      </c>
      <c r="E39" s="55"/>
      <c r="F39" s="55"/>
      <c r="G39" s="97" t="s">
        <v>51</v>
      </c>
      <c r="H39" s="98" t="s">
        <v>52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104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20" t="str">
        <f>E7</f>
        <v>BD Severní I 2914/2 - snížení energetické náročnosti budovy</v>
      </c>
      <c r="F48" s="321"/>
      <c r="G48" s="321"/>
      <c r="H48" s="321"/>
      <c r="L48" s="33"/>
    </row>
    <row r="49" spans="2:47" s="1" customFormat="1" ht="12" customHeight="1">
      <c r="B49" s="33"/>
      <c r="C49" s="28" t="s">
        <v>100</v>
      </c>
      <c r="L49" s="33"/>
    </row>
    <row r="50" spans="2:47" s="1" customFormat="1" ht="16.5" customHeight="1">
      <c r="B50" s="33"/>
      <c r="E50" s="279" t="str">
        <f>E9</f>
        <v>VRN - Vedlejší rozpočtové náklady</v>
      </c>
      <c r="F50" s="322"/>
      <c r="G50" s="322"/>
      <c r="H50" s="322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k.ú. Záběhlice, č.par. 3049/8, 3049/45</v>
      </c>
      <c r="I52" s="28" t="s">
        <v>23</v>
      </c>
      <c r="J52" s="50" t="str">
        <f>IF(J12="","",J12)</f>
        <v>18. 3. 2024</v>
      </c>
      <c r="L52" s="33"/>
    </row>
    <row r="53" spans="2:47" s="1" customFormat="1" ht="6.95" customHeight="1">
      <c r="B53" s="33"/>
      <c r="L53" s="33"/>
    </row>
    <row r="54" spans="2:47" s="1" customFormat="1" ht="25.7" customHeight="1">
      <c r="B54" s="33"/>
      <c r="C54" s="28" t="s">
        <v>25</v>
      </c>
      <c r="F54" s="26" t="str">
        <f>E15</f>
        <v>MČ Praha 4</v>
      </c>
      <c r="I54" s="28" t="s">
        <v>32</v>
      </c>
      <c r="J54" s="31" t="str">
        <f>E21</f>
        <v>Architektonická kancelář Křivka s.r.o.</v>
      </c>
      <c r="L54" s="33"/>
    </row>
    <row r="55" spans="2:47" s="1" customFormat="1" ht="15.2" customHeight="1">
      <c r="B55" s="33"/>
      <c r="C55" s="28" t="s">
        <v>30</v>
      </c>
      <c r="F55" s="26" t="str">
        <f>IF(E18="","",E18)</f>
        <v>Vyplň údaj</v>
      </c>
      <c r="I55" s="28" t="s">
        <v>36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105</v>
      </c>
      <c r="D57" s="95"/>
      <c r="E57" s="95"/>
      <c r="F57" s="95"/>
      <c r="G57" s="95"/>
      <c r="H57" s="95"/>
      <c r="I57" s="95"/>
      <c r="J57" s="102" t="s">
        <v>106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72</v>
      </c>
      <c r="J59" s="64">
        <f>J85</f>
        <v>0</v>
      </c>
      <c r="L59" s="33"/>
      <c r="AU59" s="18" t="s">
        <v>107</v>
      </c>
    </row>
    <row r="60" spans="2:47" s="8" customFormat="1" ht="24.95" customHeight="1">
      <c r="B60" s="104"/>
      <c r="D60" s="105" t="s">
        <v>1501</v>
      </c>
      <c r="E60" s="106"/>
      <c r="F60" s="106"/>
      <c r="G60" s="106"/>
      <c r="H60" s="106"/>
      <c r="I60" s="106"/>
      <c r="J60" s="107">
        <f>J86</f>
        <v>0</v>
      </c>
      <c r="L60" s="104"/>
    </row>
    <row r="61" spans="2:47" s="9" customFormat="1" ht="19.899999999999999" customHeight="1">
      <c r="B61" s="108"/>
      <c r="D61" s="109" t="s">
        <v>1502</v>
      </c>
      <c r="E61" s="110"/>
      <c r="F61" s="110"/>
      <c r="G61" s="110"/>
      <c r="H61" s="110"/>
      <c r="I61" s="110"/>
      <c r="J61" s="111">
        <f>J87</f>
        <v>0</v>
      </c>
      <c r="L61" s="108"/>
    </row>
    <row r="62" spans="2:47" s="9" customFormat="1" ht="19.899999999999999" customHeight="1">
      <c r="B62" s="108"/>
      <c r="D62" s="109" t="s">
        <v>1503</v>
      </c>
      <c r="E62" s="110"/>
      <c r="F62" s="110"/>
      <c r="G62" s="110"/>
      <c r="H62" s="110"/>
      <c r="I62" s="110"/>
      <c r="J62" s="111">
        <f>J90</f>
        <v>0</v>
      </c>
      <c r="L62" s="108"/>
    </row>
    <row r="63" spans="2:47" s="9" customFormat="1" ht="19.899999999999999" customHeight="1">
      <c r="B63" s="108"/>
      <c r="D63" s="109" t="s">
        <v>1504</v>
      </c>
      <c r="E63" s="110"/>
      <c r="F63" s="110"/>
      <c r="G63" s="110"/>
      <c r="H63" s="110"/>
      <c r="I63" s="110"/>
      <c r="J63" s="111">
        <f>J94</f>
        <v>0</v>
      </c>
      <c r="L63" s="108"/>
    </row>
    <row r="64" spans="2:47" s="9" customFormat="1" ht="19.899999999999999" customHeight="1">
      <c r="B64" s="108"/>
      <c r="D64" s="109" t="s">
        <v>1505</v>
      </c>
      <c r="E64" s="110"/>
      <c r="F64" s="110"/>
      <c r="G64" s="110"/>
      <c r="H64" s="110"/>
      <c r="I64" s="110"/>
      <c r="J64" s="111">
        <f>J97</f>
        <v>0</v>
      </c>
      <c r="L64" s="108"/>
    </row>
    <row r="65" spans="2:12" s="9" customFormat="1" ht="19.899999999999999" customHeight="1">
      <c r="B65" s="108"/>
      <c r="D65" s="109" t="s">
        <v>1506</v>
      </c>
      <c r="E65" s="110"/>
      <c r="F65" s="110"/>
      <c r="G65" s="110"/>
      <c r="H65" s="110"/>
      <c r="I65" s="110"/>
      <c r="J65" s="111">
        <f>J100</f>
        <v>0</v>
      </c>
      <c r="L65" s="108"/>
    </row>
    <row r="66" spans="2:12" s="1" customFormat="1" ht="21.75" customHeight="1">
      <c r="B66" s="33"/>
      <c r="L66" s="33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>
      <c r="B72" s="33"/>
      <c r="C72" s="22" t="s">
        <v>119</v>
      </c>
      <c r="L72" s="33"/>
    </row>
    <row r="73" spans="2:12" s="1" customFormat="1" ht="6.95" customHeight="1">
      <c r="B73" s="33"/>
      <c r="L73" s="33"/>
    </row>
    <row r="74" spans="2:12" s="1" customFormat="1" ht="12" customHeight="1">
      <c r="B74" s="33"/>
      <c r="C74" s="28" t="s">
        <v>16</v>
      </c>
      <c r="L74" s="33"/>
    </row>
    <row r="75" spans="2:12" s="1" customFormat="1" ht="16.5" customHeight="1">
      <c r="B75" s="33"/>
      <c r="E75" s="320" t="str">
        <f>E7</f>
        <v>BD Severní I 2914/2 - snížení energetické náročnosti budovy</v>
      </c>
      <c r="F75" s="321"/>
      <c r="G75" s="321"/>
      <c r="H75" s="321"/>
      <c r="L75" s="33"/>
    </row>
    <row r="76" spans="2:12" s="1" customFormat="1" ht="12" customHeight="1">
      <c r="B76" s="33"/>
      <c r="C76" s="28" t="s">
        <v>100</v>
      </c>
      <c r="L76" s="33"/>
    </row>
    <row r="77" spans="2:12" s="1" customFormat="1" ht="16.5" customHeight="1">
      <c r="B77" s="33"/>
      <c r="E77" s="279" t="str">
        <f>E9</f>
        <v>VRN - Vedlejší rozpočtové náklady</v>
      </c>
      <c r="F77" s="322"/>
      <c r="G77" s="322"/>
      <c r="H77" s="322"/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21</v>
      </c>
      <c r="F79" s="26" t="str">
        <f>F12</f>
        <v>k.ú. Záběhlice, č.par. 3049/8, 3049/45</v>
      </c>
      <c r="I79" s="28" t="s">
        <v>23</v>
      </c>
      <c r="J79" s="50" t="str">
        <f>IF(J12="","",J12)</f>
        <v>18. 3. 2024</v>
      </c>
      <c r="L79" s="33"/>
    </row>
    <row r="80" spans="2:12" s="1" customFormat="1" ht="6.95" customHeight="1">
      <c r="B80" s="33"/>
      <c r="L80" s="33"/>
    </row>
    <row r="81" spans="2:65" s="1" customFormat="1" ht="25.7" customHeight="1">
      <c r="B81" s="33"/>
      <c r="C81" s="28" t="s">
        <v>25</v>
      </c>
      <c r="F81" s="26" t="str">
        <f>E15</f>
        <v>MČ Praha 4</v>
      </c>
      <c r="I81" s="28" t="s">
        <v>32</v>
      </c>
      <c r="J81" s="31" t="str">
        <f>E21</f>
        <v>Architektonická kancelář Křivka s.r.o.</v>
      </c>
      <c r="L81" s="33"/>
    </row>
    <row r="82" spans="2:65" s="1" customFormat="1" ht="15.2" customHeight="1">
      <c r="B82" s="33"/>
      <c r="C82" s="28" t="s">
        <v>30</v>
      </c>
      <c r="F82" s="26" t="str">
        <f>IF(E18="","",E18)</f>
        <v>Vyplň údaj</v>
      </c>
      <c r="I82" s="28" t="s">
        <v>36</v>
      </c>
      <c r="J82" s="31" t="str">
        <f>E24</f>
        <v xml:space="preserve"> </v>
      </c>
      <c r="L82" s="33"/>
    </row>
    <row r="83" spans="2:65" s="1" customFormat="1" ht="10.35" customHeight="1">
      <c r="B83" s="33"/>
      <c r="L83" s="33"/>
    </row>
    <row r="84" spans="2:65" s="10" customFormat="1" ht="29.25" customHeight="1">
      <c r="B84" s="112"/>
      <c r="C84" s="113" t="s">
        <v>120</v>
      </c>
      <c r="D84" s="114" t="s">
        <v>59</v>
      </c>
      <c r="E84" s="114" t="s">
        <v>55</v>
      </c>
      <c r="F84" s="114" t="s">
        <v>56</v>
      </c>
      <c r="G84" s="114" t="s">
        <v>121</v>
      </c>
      <c r="H84" s="114" t="s">
        <v>122</v>
      </c>
      <c r="I84" s="114" t="s">
        <v>123</v>
      </c>
      <c r="J84" s="114" t="s">
        <v>106</v>
      </c>
      <c r="K84" s="115" t="s">
        <v>124</v>
      </c>
      <c r="L84" s="112"/>
      <c r="M84" s="57" t="s">
        <v>19</v>
      </c>
      <c r="N84" s="58" t="s">
        <v>44</v>
      </c>
      <c r="O84" s="58" t="s">
        <v>125</v>
      </c>
      <c r="P84" s="58" t="s">
        <v>126</v>
      </c>
      <c r="Q84" s="58" t="s">
        <v>127</v>
      </c>
      <c r="R84" s="58" t="s">
        <v>128</v>
      </c>
      <c r="S84" s="58" t="s">
        <v>129</v>
      </c>
      <c r="T84" s="58" t="s">
        <v>130</v>
      </c>
      <c r="U84" s="59" t="s">
        <v>131</v>
      </c>
    </row>
    <row r="85" spans="2:65" s="1" customFormat="1" ht="22.9" customHeight="1">
      <c r="B85" s="33"/>
      <c r="C85" s="62" t="s">
        <v>132</v>
      </c>
      <c r="J85" s="116">
        <f>BK85</f>
        <v>0</v>
      </c>
      <c r="L85" s="33"/>
      <c r="M85" s="60"/>
      <c r="N85" s="51"/>
      <c r="O85" s="51"/>
      <c r="P85" s="117">
        <f>P86</f>
        <v>0</v>
      </c>
      <c r="Q85" s="51"/>
      <c r="R85" s="117">
        <f>R86</f>
        <v>0</v>
      </c>
      <c r="S85" s="51"/>
      <c r="T85" s="117">
        <f>T86</f>
        <v>0</v>
      </c>
      <c r="U85" s="52"/>
      <c r="AT85" s="18" t="s">
        <v>73</v>
      </c>
      <c r="AU85" s="18" t="s">
        <v>107</v>
      </c>
      <c r="BK85" s="118">
        <f>BK86</f>
        <v>0</v>
      </c>
    </row>
    <row r="86" spans="2:65" s="11" customFormat="1" ht="25.9" customHeight="1">
      <c r="B86" s="119"/>
      <c r="D86" s="120" t="s">
        <v>73</v>
      </c>
      <c r="E86" s="121" t="s">
        <v>95</v>
      </c>
      <c r="F86" s="121" t="s">
        <v>96</v>
      </c>
      <c r="I86" s="122"/>
      <c r="J86" s="123">
        <f>BK86</f>
        <v>0</v>
      </c>
      <c r="L86" s="119"/>
      <c r="M86" s="124"/>
      <c r="P86" s="125">
        <f>P87+P90+P94+P97+P100</f>
        <v>0</v>
      </c>
      <c r="R86" s="125">
        <f>R87+R90+R94+R97+R100</f>
        <v>0</v>
      </c>
      <c r="T86" s="125">
        <f>T87+T90+T94+T97+T100</f>
        <v>0</v>
      </c>
      <c r="U86" s="126"/>
      <c r="AR86" s="120" t="s">
        <v>216</v>
      </c>
      <c r="AT86" s="127" t="s">
        <v>73</v>
      </c>
      <c r="AU86" s="127" t="s">
        <v>74</v>
      </c>
      <c r="AY86" s="120" t="s">
        <v>135</v>
      </c>
      <c r="BK86" s="128">
        <f>BK87+BK90+BK94+BK97+BK100</f>
        <v>0</v>
      </c>
    </row>
    <row r="87" spans="2:65" s="11" customFormat="1" ht="22.9" customHeight="1">
      <c r="B87" s="119"/>
      <c r="D87" s="120" t="s">
        <v>73</v>
      </c>
      <c r="E87" s="129" t="s">
        <v>1507</v>
      </c>
      <c r="F87" s="129" t="s">
        <v>1508</v>
      </c>
      <c r="I87" s="122"/>
      <c r="J87" s="130">
        <f>BK87</f>
        <v>0</v>
      </c>
      <c r="L87" s="119"/>
      <c r="M87" s="124"/>
      <c r="P87" s="125">
        <f>SUM(P88:P89)</f>
        <v>0</v>
      </c>
      <c r="R87" s="125">
        <f>SUM(R88:R89)</f>
        <v>0</v>
      </c>
      <c r="T87" s="125">
        <f>SUM(T88:T89)</f>
        <v>0</v>
      </c>
      <c r="U87" s="126"/>
      <c r="AR87" s="120" t="s">
        <v>216</v>
      </c>
      <c r="AT87" s="127" t="s">
        <v>73</v>
      </c>
      <c r="AU87" s="127" t="s">
        <v>81</v>
      </c>
      <c r="AY87" s="120" t="s">
        <v>135</v>
      </c>
      <c r="BK87" s="128">
        <f>SUM(BK88:BK89)</f>
        <v>0</v>
      </c>
    </row>
    <row r="88" spans="2:65" s="1" customFormat="1" ht="16.5" customHeight="1">
      <c r="B88" s="33"/>
      <c r="C88" s="131" t="s">
        <v>81</v>
      </c>
      <c r="D88" s="131" t="s">
        <v>138</v>
      </c>
      <c r="E88" s="132" t="s">
        <v>1509</v>
      </c>
      <c r="F88" s="133" t="s">
        <v>1510</v>
      </c>
      <c r="G88" s="134" t="s">
        <v>1511</v>
      </c>
      <c r="H88" s="135">
        <v>1</v>
      </c>
      <c r="I88" s="136"/>
      <c r="J88" s="137">
        <f>ROUND(I88*H88,2)</f>
        <v>0</v>
      </c>
      <c r="K88" s="133" t="s">
        <v>142</v>
      </c>
      <c r="L88" s="33"/>
      <c r="M88" s="138" t="s">
        <v>19</v>
      </c>
      <c r="N88" s="139" t="s">
        <v>46</v>
      </c>
      <c r="P88" s="140">
        <f>O88*H88</f>
        <v>0</v>
      </c>
      <c r="Q88" s="140">
        <v>0</v>
      </c>
      <c r="R88" s="140">
        <f>Q88*H88</f>
        <v>0</v>
      </c>
      <c r="S88" s="140">
        <v>0</v>
      </c>
      <c r="T88" s="140">
        <f>S88*H88</f>
        <v>0</v>
      </c>
      <c r="U88" s="141" t="s">
        <v>19</v>
      </c>
      <c r="AR88" s="142" t="s">
        <v>1512</v>
      </c>
      <c r="AT88" s="142" t="s">
        <v>138</v>
      </c>
      <c r="AU88" s="142" t="s">
        <v>87</v>
      </c>
      <c r="AY88" s="18" t="s">
        <v>135</v>
      </c>
      <c r="BE88" s="143">
        <f>IF(N88="základní",J88,0)</f>
        <v>0</v>
      </c>
      <c r="BF88" s="143">
        <f>IF(N88="snížená",J88,0)</f>
        <v>0</v>
      </c>
      <c r="BG88" s="143">
        <f>IF(N88="zákl. přenesená",J88,0)</f>
        <v>0</v>
      </c>
      <c r="BH88" s="143">
        <f>IF(N88="sníž. přenesená",J88,0)</f>
        <v>0</v>
      </c>
      <c r="BI88" s="143">
        <f>IF(N88="nulová",J88,0)</f>
        <v>0</v>
      </c>
      <c r="BJ88" s="18" t="s">
        <v>87</v>
      </c>
      <c r="BK88" s="143">
        <f>ROUND(I88*H88,2)</f>
        <v>0</v>
      </c>
      <c r="BL88" s="18" t="s">
        <v>1512</v>
      </c>
      <c r="BM88" s="142" t="s">
        <v>1513</v>
      </c>
    </row>
    <row r="89" spans="2:65" s="1" customFormat="1" ht="11.25">
      <c r="B89" s="33"/>
      <c r="D89" s="144" t="s">
        <v>145</v>
      </c>
      <c r="F89" s="145" t="s">
        <v>1514</v>
      </c>
      <c r="I89" s="146"/>
      <c r="L89" s="33"/>
      <c r="M89" s="147"/>
      <c r="U89" s="54"/>
      <c r="AT89" s="18" t="s">
        <v>145</v>
      </c>
      <c r="AU89" s="18" t="s">
        <v>87</v>
      </c>
    </row>
    <row r="90" spans="2:65" s="11" customFormat="1" ht="22.9" customHeight="1">
      <c r="B90" s="119"/>
      <c r="D90" s="120" t="s">
        <v>73</v>
      </c>
      <c r="E90" s="129" t="s">
        <v>1515</v>
      </c>
      <c r="F90" s="129" t="s">
        <v>1516</v>
      </c>
      <c r="I90" s="122"/>
      <c r="J90" s="130">
        <f>BK90</f>
        <v>0</v>
      </c>
      <c r="L90" s="119"/>
      <c r="M90" s="124"/>
      <c r="P90" s="125">
        <f>SUM(P91:P93)</f>
        <v>0</v>
      </c>
      <c r="R90" s="125">
        <f>SUM(R91:R93)</f>
        <v>0</v>
      </c>
      <c r="T90" s="125">
        <f>SUM(T91:T93)</f>
        <v>0</v>
      </c>
      <c r="U90" s="126"/>
      <c r="AR90" s="120" t="s">
        <v>216</v>
      </c>
      <c r="AT90" s="127" t="s">
        <v>73</v>
      </c>
      <c r="AU90" s="127" t="s">
        <v>81</v>
      </c>
      <c r="AY90" s="120" t="s">
        <v>135</v>
      </c>
      <c r="BK90" s="128">
        <f>SUM(BK91:BK93)</f>
        <v>0</v>
      </c>
    </row>
    <row r="91" spans="2:65" s="1" customFormat="1" ht="16.5" customHeight="1">
      <c r="B91" s="33"/>
      <c r="C91" s="131" t="s">
        <v>87</v>
      </c>
      <c r="D91" s="131" t="s">
        <v>138</v>
      </c>
      <c r="E91" s="132" t="s">
        <v>1517</v>
      </c>
      <c r="F91" s="133" t="s">
        <v>1516</v>
      </c>
      <c r="G91" s="134" t="s">
        <v>1511</v>
      </c>
      <c r="H91" s="135">
        <v>1</v>
      </c>
      <c r="I91" s="136"/>
      <c r="J91" s="137">
        <f>ROUND(I91*H91,2)</f>
        <v>0</v>
      </c>
      <c r="K91" s="133" t="s">
        <v>142</v>
      </c>
      <c r="L91" s="33"/>
      <c r="M91" s="138" t="s">
        <v>19</v>
      </c>
      <c r="N91" s="139" t="s">
        <v>46</v>
      </c>
      <c r="P91" s="140">
        <f>O91*H91</f>
        <v>0</v>
      </c>
      <c r="Q91" s="140">
        <v>0</v>
      </c>
      <c r="R91" s="140">
        <f>Q91*H91</f>
        <v>0</v>
      </c>
      <c r="S91" s="140">
        <v>0</v>
      </c>
      <c r="T91" s="140">
        <f>S91*H91</f>
        <v>0</v>
      </c>
      <c r="U91" s="141" t="s">
        <v>19</v>
      </c>
      <c r="AR91" s="142" t="s">
        <v>1512</v>
      </c>
      <c r="AT91" s="142" t="s">
        <v>138</v>
      </c>
      <c r="AU91" s="142" t="s">
        <v>87</v>
      </c>
      <c r="AY91" s="18" t="s">
        <v>135</v>
      </c>
      <c r="BE91" s="143">
        <f>IF(N91="základní",J91,0)</f>
        <v>0</v>
      </c>
      <c r="BF91" s="143">
        <f>IF(N91="snížená",J91,0)</f>
        <v>0</v>
      </c>
      <c r="BG91" s="143">
        <f>IF(N91="zákl. přenesená",J91,0)</f>
        <v>0</v>
      </c>
      <c r="BH91" s="143">
        <f>IF(N91="sníž. přenesená",J91,0)</f>
        <v>0</v>
      </c>
      <c r="BI91" s="143">
        <f>IF(N91="nulová",J91,0)</f>
        <v>0</v>
      </c>
      <c r="BJ91" s="18" t="s">
        <v>87</v>
      </c>
      <c r="BK91" s="143">
        <f>ROUND(I91*H91,2)</f>
        <v>0</v>
      </c>
      <c r="BL91" s="18" t="s">
        <v>1512</v>
      </c>
      <c r="BM91" s="142" t="s">
        <v>1518</v>
      </c>
    </row>
    <row r="92" spans="2:65" s="1" customFormat="1" ht="11.25">
      <c r="B92" s="33"/>
      <c r="D92" s="144" t="s">
        <v>145</v>
      </c>
      <c r="F92" s="145" t="s">
        <v>1519</v>
      </c>
      <c r="I92" s="146"/>
      <c r="L92" s="33"/>
      <c r="M92" s="147"/>
      <c r="U92" s="54"/>
      <c r="AT92" s="18" t="s">
        <v>145</v>
      </c>
      <c r="AU92" s="18" t="s">
        <v>87</v>
      </c>
    </row>
    <row r="93" spans="2:65" s="1" customFormat="1" ht="16.5" customHeight="1">
      <c r="B93" s="33"/>
      <c r="C93" s="131" t="s">
        <v>155</v>
      </c>
      <c r="D93" s="131" t="s">
        <v>138</v>
      </c>
      <c r="E93" s="132" t="s">
        <v>1520</v>
      </c>
      <c r="F93" s="133" t="s">
        <v>1521</v>
      </c>
      <c r="G93" s="134" t="s">
        <v>1511</v>
      </c>
      <c r="H93" s="135">
        <v>1</v>
      </c>
      <c r="I93" s="136"/>
      <c r="J93" s="137">
        <f>ROUND(I93*H93,2)</f>
        <v>0</v>
      </c>
      <c r="K93" s="133" t="s">
        <v>19</v>
      </c>
      <c r="L93" s="33"/>
      <c r="M93" s="138" t="s">
        <v>19</v>
      </c>
      <c r="N93" s="139" t="s">
        <v>46</v>
      </c>
      <c r="P93" s="140">
        <f>O93*H93</f>
        <v>0</v>
      </c>
      <c r="Q93" s="140">
        <v>0</v>
      </c>
      <c r="R93" s="140">
        <f>Q93*H93</f>
        <v>0</v>
      </c>
      <c r="S93" s="140">
        <v>0</v>
      </c>
      <c r="T93" s="140">
        <f>S93*H93</f>
        <v>0</v>
      </c>
      <c r="U93" s="141" t="s">
        <v>19</v>
      </c>
      <c r="AR93" s="142" t="s">
        <v>1512</v>
      </c>
      <c r="AT93" s="142" t="s">
        <v>138</v>
      </c>
      <c r="AU93" s="142" t="s">
        <v>87</v>
      </c>
      <c r="AY93" s="18" t="s">
        <v>135</v>
      </c>
      <c r="BE93" s="143">
        <f>IF(N93="základní",J93,0)</f>
        <v>0</v>
      </c>
      <c r="BF93" s="143">
        <f>IF(N93="snížená",J93,0)</f>
        <v>0</v>
      </c>
      <c r="BG93" s="143">
        <f>IF(N93="zákl. přenesená",J93,0)</f>
        <v>0</v>
      </c>
      <c r="BH93" s="143">
        <f>IF(N93="sníž. přenesená",J93,0)</f>
        <v>0</v>
      </c>
      <c r="BI93" s="143">
        <f>IF(N93="nulová",J93,0)</f>
        <v>0</v>
      </c>
      <c r="BJ93" s="18" t="s">
        <v>87</v>
      </c>
      <c r="BK93" s="143">
        <f>ROUND(I93*H93,2)</f>
        <v>0</v>
      </c>
      <c r="BL93" s="18" t="s">
        <v>1512</v>
      </c>
      <c r="BM93" s="142" t="s">
        <v>1522</v>
      </c>
    </row>
    <row r="94" spans="2:65" s="11" customFormat="1" ht="22.9" customHeight="1">
      <c r="B94" s="119"/>
      <c r="D94" s="120" t="s">
        <v>73</v>
      </c>
      <c r="E94" s="129" t="s">
        <v>1523</v>
      </c>
      <c r="F94" s="129" t="s">
        <v>1524</v>
      </c>
      <c r="I94" s="122"/>
      <c r="J94" s="130">
        <f>BK94</f>
        <v>0</v>
      </c>
      <c r="L94" s="119"/>
      <c r="M94" s="124"/>
      <c r="P94" s="125">
        <f>SUM(P95:P96)</f>
        <v>0</v>
      </c>
      <c r="R94" s="125">
        <f>SUM(R95:R96)</f>
        <v>0</v>
      </c>
      <c r="T94" s="125">
        <f>SUM(T95:T96)</f>
        <v>0</v>
      </c>
      <c r="U94" s="126"/>
      <c r="AR94" s="120" t="s">
        <v>216</v>
      </c>
      <c r="AT94" s="127" t="s">
        <v>73</v>
      </c>
      <c r="AU94" s="127" t="s">
        <v>81</v>
      </c>
      <c r="AY94" s="120" t="s">
        <v>135</v>
      </c>
      <c r="BK94" s="128">
        <f>SUM(BK95:BK96)</f>
        <v>0</v>
      </c>
    </row>
    <row r="95" spans="2:65" s="1" customFormat="1" ht="16.5" customHeight="1">
      <c r="B95" s="33"/>
      <c r="C95" s="131" t="s">
        <v>143</v>
      </c>
      <c r="D95" s="131" t="s">
        <v>138</v>
      </c>
      <c r="E95" s="132" t="s">
        <v>1525</v>
      </c>
      <c r="F95" s="133" t="s">
        <v>1526</v>
      </c>
      <c r="G95" s="134" t="s">
        <v>1511</v>
      </c>
      <c r="H95" s="135">
        <v>1</v>
      </c>
      <c r="I95" s="136"/>
      <c r="J95" s="137">
        <f>ROUND(I95*H95,2)</f>
        <v>0</v>
      </c>
      <c r="K95" s="133" t="s">
        <v>142</v>
      </c>
      <c r="L95" s="33"/>
      <c r="M95" s="138" t="s">
        <v>19</v>
      </c>
      <c r="N95" s="139" t="s">
        <v>46</v>
      </c>
      <c r="P95" s="140">
        <f>O95*H95</f>
        <v>0</v>
      </c>
      <c r="Q95" s="140">
        <v>0</v>
      </c>
      <c r="R95" s="140">
        <f>Q95*H95</f>
        <v>0</v>
      </c>
      <c r="S95" s="140">
        <v>0</v>
      </c>
      <c r="T95" s="140">
        <f>S95*H95</f>
        <v>0</v>
      </c>
      <c r="U95" s="141" t="s">
        <v>19</v>
      </c>
      <c r="AR95" s="142" t="s">
        <v>1512</v>
      </c>
      <c r="AT95" s="142" t="s">
        <v>138</v>
      </c>
      <c r="AU95" s="142" t="s">
        <v>87</v>
      </c>
      <c r="AY95" s="18" t="s">
        <v>135</v>
      </c>
      <c r="BE95" s="143">
        <f>IF(N95="základní",J95,0)</f>
        <v>0</v>
      </c>
      <c r="BF95" s="143">
        <f>IF(N95="snížená",J95,0)</f>
        <v>0</v>
      </c>
      <c r="BG95" s="143">
        <f>IF(N95="zákl. přenesená",J95,0)</f>
        <v>0</v>
      </c>
      <c r="BH95" s="143">
        <f>IF(N95="sníž. přenesená",J95,0)</f>
        <v>0</v>
      </c>
      <c r="BI95" s="143">
        <f>IF(N95="nulová",J95,0)</f>
        <v>0</v>
      </c>
      <c r="BJ95" s="18" t="s">
        <v>87</v>
      </c>
      <c r="BK95" s="143">
        <f>ROUND(I95*H95,2)</f>
        <v>0</v>
      </c>
      <c r="BL95" s="18" t="s">
        <v>1512</v>
      </c>
      <c r="BM95" s="142" t="s">
        <v>1527</v>
      </c>
    </row>
    <row r="96" spans="2:65" s="1" customFormat="1" ht="11.25">
      <c r="B96" s="33"/>
      <c r="D96" s="144" t="s">
        <v>145</v>
      </c>
      <c r="F96" s="145" t="s">
        <v>1528</v>
      </c>
      <c r="I96" s="146"/>
      <c r="L96" s="33"/>
      <c r="M96" s="147"/>
      <c r="U96" s="54"/>
      <c r="AT96" s="18" t="s">
        <v>145</v>
      </c>
      <c r="AU96" s="18" t="s">
        <v>87</v>
      </c>
    </row>
    <row r="97" spans="2:65" s="11" customFormat="1" ht="22.9" customHeight="1">
      <c r="B97" s="119"/>
      <c r="D97" s="120" t="s">
        <v>73</v>
      </c>
      <c r="E97" s="129" t="s">
        <v>1529</v>
      </c>
      <c r="F97" s="129" t="s">
        <v>1530</v>
      </c>
      <c r="I97" s="122"/>
      <c r="J97" s="130">
        <f>BK97</f>
        <v>0</v>
      </c>
      <c r="L97" s="119"/>
      <c r="M97" s="124"/>
      <c r="P97" s="125">
        <f>SUM(P98:P99)</f>
        <v>0</v>
      </c>
      <c r="R97" s="125">
        <f>SUM(R98:R99)</f>
        <v>0</v>
      </c>
      <c r="T97" s="125">
        <f>SUM(T98:T99)</f>
        <v>0</v>
      </c>
      <c r="U97" s="126"/>
      <c r="AR97" s="120" t="s">
        <v>216</v>
      </c>
      <c r="AT97" s="127" t="s">
        <v>73</v>
      </c>
      <c r="AU97" s="127" t="s">
        <v>81</v>
      </c>
      <c r="AY97" s="120" t="s">
        <v>135</v>
      </c>
      <c r="BK97" s="128">
        <f>SUM(BK98:BK99)</f>
        <v>0</v>
      </c>
    </row>
    <row r="98" spans="2:65" s="1" customFormat="1" ht="16.5" customHeight="1">
      <c r="B98" s="33"/>
      <c r="C98" s="131" t="s">
        <v>216</v>
      </c>
      <c r="D98" s="131" t="s">
        <v>138</v>
      </c>
      <c r="E98" s="132" t="s">
        <v>1531</v>
      </c>
      <c r="F98" s="133" t="s">
        <v>1532</v>
      </c>
      <c r="G98" s="134" t="s">
        <v>1511</v>
      </c>
      <c r="H98" s="135">
        <v>1</v>
      </c>
      <c r="I98" s="136"/>
      <c r="J98" s="137">
        <f>ROUND(I98*H98,2)</f>
        <v>0</v>
      </c>
      <c r="K98" s="133" t="s">
        <v>142</v>
      </c>
      <c r="L98" s="33"/>
      <c r="M98" s="138" t="s">
        <v>19</v>
      </c>
      <c r="N98" s="139" t="s">
        <v>46</v>
      </c>
      <c r="P98" s="140">
        <f>O98*H98</f>
        <v>0</v>
      </c>
      <c r="Q98" s="140">
        <v>0</v>
      </c>
      <c r="R98" s="140">
        <f>Q98*H98</f>
        <v>0</v>
      </c>
      <c r="S98" s="140">
        <v>0</v>
      </c>
      <c r="T98" s="140">
        <f>S98*H98</f>
        <v>0</v>
      </c>
      <c r="U98" s="141" t="s">
        <v>19</v>
      </c>
      <c r="AR98" s="142" t="s">
        <v>1512</v>
      </c>
      <c r="AT98" s="142" t="s">
        <v>138</v>
      </c>
      <c r="AU98" s="142" t="s">
        <v>87</v>
      </c>
      <c r="AY98" s="18" t="s">
        <v>135</v>
      </c>
      <c r="BE98" s="143">
        <f>IF(N98="základní",J98,0)</f>
        <v>0</v>
      </c>
      <c r="BF98" s="143">
        <f>IF(N98="snížená",J98,0)</f>
        <v>0</v>
      </c>
      <c r="BG98" s="143">
        <f>IF(N98="zákl. přenesená",J98,0)</f>
        <v>0</v>
      </c>
      <c r="BH98" s="143">
        <f>IF(N98="sníž. přenesená",J98,0)</f>
        <v>0</v>
      </c>
      <c r="BI98" s="143">
        <f>IF(N98="nulová",J98,0)</f>
        <v>0</v>
      </c>
      <c r="BJ98" s="18" t="s">
        <v>87</v>
      </c>
      <c r="BK98" s="143">
        <f>ROUND(I98*H98,2)</f>
        <v>0</v>
      </c>
      <c r="BL98" s="18" t="s">
        <v>1512</v>
      </c>
      <c r="BM98" s="142" t="s">
        <v>1533</v>
      </c>
    </row>
    <row r="99" spans="2:65" s="1" customFormat="1" ht="11.25">
      <c r="B99" s="33"/>
      <c r="D99" s="144" t="s">
        <v>145</v>
      </c>
      <c r="F99" s="145" t="s">
        <v>1534</v>
      </c>
      <c r="I99" s="146"/>
      <c r="L99" s="33"/>
      <c r="M99" s="147"/>
      <c r="U99" s="54"/>
      <c r="AT99" s="18" t="s">
        <v>145</v>
      </c>
      <c r="AU99" s="18" t="s">
        <v>87</v>
      </c>
    </row>
    <row r="100" spans="2:65" s="11" customFormat="1" ht="22.9" customHeight="1">
      <c r="B100" s="119"/>
      <c r="D100" s="120" t="s">
        <v>73</v>
      </c>
      <c r="E100" s="129" t="s">
        <v>1535</v>
      </c>
      <c r="F100" s="129" t="s">
        <v>1536</v>
      </c>
      <c r="I100" s="122"/>
      <c r="J100" s="130">
        <f>BK100</f>
        <v>0</v>
      </c>
      <c r="L100" s="119"/>
      <c r="M100" s="124"/>
      <c r="P100" s="125">
        <f>SUM(P101:P102)</f>
        <v>0</v>
      </c>
      <c r="R100" s="125">
        <f>SUM(R101:R102)</f>
        <v>0</v>
      </c>
      <c r="T100" s="125">
        <f>SUM(T101:T102)</f>
        <v>0</v>
      </c>
      <c r="U100" s="126"/>
      <c r="AR100" s="120" t="s">
        <v>216</v>
      </c>
      <c r="AT100" s="127" t="s">
        <v>73</v>
      </c>
      <c r="AU100" s="127" t="s">
        <v>81</v>
      </c>
      <c r="AY100" s="120" t="s">
        <v>135</v>
      </c>
      <c r="BK100" s="128">
        <f>SUM(BK101:BK102)</f>
        <v>0</v>
      </c>
    </row>
    <row r="101" spans="2:65" s="1" customFormat="1" ht="16.5" customHeight="1">
      <c r="B101" s="33"/>
      <c r="C101" s="131" t="s">
        <v>136</v>
      </c>
      <c r="D101" s="131" t="s">
        <v>138</v>
      </c>
      <c r="E101" s="132" t="s">
        <v>1537</v>
      </c>
      <c r="F101" s="133" t="s">
        <v>1538</v>
      </c>
      <c r="G101" s="134" t="s">
        <v>1511</v>
      </c>
      <c r="H101" s="135">
        <v>1</v>
      </c>
      <c r="I101" s="136"/>
      <c r="J101" s="137">
        <f>ROUND(I101*H101,2)</f>
        <v>0</v>
      </c>
      <c r="K101" s="133" t="s">
        <v>142</v>
      </c>
      <c r="L101" s="33"/>
      <c r="M101" s="138" t="s">
        <v>19</v>
      </c>
      <c r="N101" s="139" t="s">
        <v>46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0">
        <f>S101*H101</f>
        <v>0</v>
      </c>
      <c r="U101" s="141" t="s">
        <v>19</v>
      </c>
      <c r="AR101" s="142" t="s">
        <v>1512</v>
      </c>
      <c r="AT101" s="142" t="s">
        <v>138</v>
      </c>
      <c r="AU101" s="142" t="s">
        <v>87</v>
      </c>
      <c r="AY101" s="18" t="s">
        <v>135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8" t="s">
        <v>87</v>
      </c>
      <c r="BK101" s="143">
        <f>ROUND(I101*H101,2)</f>
        <v>0</v>
      </c>
      <c r="BL101" s="18" t="s">
        <v>1512</v>
      </c>
      <c r="BM101" s="142" t="s">
        <v>1539</v>
      </c>
    </row>
    <row r="102" spans="2:65" s="1" customFormat="1" ht="11.25">
      <c r="B102" s="33"/>
      <c r="D102" s="144" t="s">
        <v>145</v>
      </c>
      <c r="F102" s="145" t="s">
        <v>1540</v>
      </c>
      <c r="I102" s="146"/>
      <c r="L102" s="33"/>
      <c r="M102" s="188"/>
      <c r="N102" s="189"/>
      <c r="O102" s="189"/>
      <c r="P102" s="189"/>
      <c r="Q102" s="189"/>
      <c r="R102" s="189"/>
      <c r="S102" s="189"/>
      <c r="T102" s="189"/>
      <c r="U102" s="190"/>
      <c r="AT102" s="18" t="s">
        <v>145</v>
      </c>
      <c r="AU102" s="18" t="s">
        <v>87</v>
      </c>
    </row>
    <row r="103" spans="2:65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3"/>
    </row>
  </sheetData>
  <sheetProtection algorithmName="SHA-512" hashValue="X79PhJsxJ2MBDBc5wcTcQZtQbjz2rL6oZbcgNi2olbIzaNttFU8dPZJH2QXJCZ87fdUVJEwReOxOx8lebHElPw==" saltValue="gnzScy326eBR/U+ejEKqfOI0/XCMGlwqevhCjL2kDLnr4UbkhSrHLyE+cu794g3f+vGglX7U/jmn0g1+saKorA==" spinCount="100000" sheet="1" objects="1" scenarios="1" formatColumns="0" formatRows="0" autoFilter="0"/>
  <autoFilter ref="C84:K102" xr:uid="{00000000-0009-0000-0000-000004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400-000000000000}"/>
    <hyperlink ref="F92" r:id="rId2" xr:uid="{00000000-0004-0000-0400-000001000000}"/>
    <hyperlink ref="F96" r:id="rId3" xr:uid="{00000000-0004-0000-0400-000002000000}"/>
    <hyperlink ref="F99" r:id="rId4" xr:uid="{00000000-0004-0000-0400-000003000000}"/>
    <hyperlink ref="F102" r:id="rId5" xr:uid="{00000000-0004-0000-04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194" customWidth="1"/>
    <col min="2" max="2" width="1.6640625" style="194" customWidth="1"/>
    <col min="3" max="4" width="5" style="194" customWidth="1"/>
    <col min="5" max="5" width="11.6640625" style="194" customWidth="1"/>
    <col min="6" max="6" width="9.1640625" style="194" customWidth="1"/>
    <col min="7" max="7" width="5" style="194" customWidth="1"/>
    <col min="8" max="8" width="77.83203125" style="194" customWidth="1"/>
    <col min="9" max="10" width="20" style="194" customWidth="1"/>
    <col min="11" max="11" width="1.6640625" style="194" customWidth="1"/>
  </cols>
  <sheetData>
    <row r="1" spans="2:11" customFormat="1" ht="37.5" customHeight="1"/>
    <row r="2" spans="2:11" customFormat="1" ht="7.5" customHeight="1">
      <c r="B2" s="195"/>
      <c r="C2" s="196"/>
      <c r="D2" s="196"/>
      <c r="E2" s="196"/>
      <c r="F2" s="196"/>
      <c r="G2" s="196"/>
      <c r="H2" s="196"/>
      <c r="I2" s="196"/>
      <c r="J2" s="196"/>
      <c r="K2" s="197"/>
    </row>
    <row r="3" spans="2:11" s="16" customFormat="1" ht="45" customHeight="1">
      <c r="B3" s="198"/>
      <c r="C3" s="326" t="s">
        <v>1541</v>
      </c>
      <c r="D3" s="326"/>
      <c r="E3" s="326"/>
      <c r="F3" s="326"/>
      <c r="G3" s="326"/>
      <c r="H3" s="326"/>
      <c r="I3" s="326"/>
      <c r="J3" s="326"/>
      <c r="K3" s="199"/>
    </row>
    <row r="4" spans="2:11" customFormat="1" ht="25.5" customHeight="1">
      <c r="B4" s="200"/>
      <c r="C4" s="325" t="s">
        <v>1542</v>
      </c>
      <c r="D4" s="325"/>
      <c r="E4" s="325"/>
      <c r="F4" s="325"/>
      <c r="G4" s="325"/>
      <c r="H4" s="325"/>
      <c r="I4" s="325"/>
      <c r="J4" s="325"/>
      <c r="K4" s="201"/>
    </row>
    <row r="5" spans="2:11" customFormat="1" ht="5.25" customHeight="1">
      <c r="B5" s="200"/>
      <c r="C5" s="202"/>
      <c r="D5" s="202"/>
      <c r="E5" s="202"/>
      <c r="F5" s="202"/>
      <c r="G5" s="202"/>
      <c r="H5" s="202"/>
      <c r="I5" s="202"/>
      <c r="J5" s="202"/>
      <c r="K5" s="201"/>
    </row>
    <row r="6" spans="2:11" customFormat="1" ht="15" customHeight="1">
      <c r="B6" s="200"/>
      <c r="C6" s="324" t="s">
        <v>1543</v>
      </c>
      <c r="D6" s="324"/>
      <c r="E6" s="324"/>
      <c r="F6" s="324"/>
      <c r="G6" s="324"/>
      <c r="H6" s="324"/>
      <c r="I6" s="324"/>
      <c r="J6" s="324"/>
      <c r="K6" s="201"/>
    </row>
    <row r="7" spans="2:11" customFormat="1" ht="15" customHeight="1">
      <c r="B7" s="204"/>
      <c r="C7" s="324" t="s">
        <v>1544</v>
      </c>
      <c r="D7" s="324"/>
      <c r="E7" s="324"/>
      <c r="F7" s="324"/>
      <c r="G7" s="324"/>
      <c r="H7" s="324"/>
      <c r="I7" s="324"/>
      <c r="J7" s="324"/>
      <c r="K7" s="201"/>
    </row>
    <row r="8" spans="2:11" customFormat="1" ht="12.75" customHeight="1">
      <c r="B8" s="204"/>
      <c r="C8" s="203"/>
      <c r="D8" s="203"/>
      <c r="E8" s="203"/>
      <c r="F8" s="203"/>
      <c r="G8" s="203"/>
      <c r="H8" s="203"/>
      <c r="I8" s="203"/>
      <c r="J8" s="203"/>
      <c r="K8" s="201"/>
    </row>
    <row r="9" spans="2:11" customFormat="1" ht="15" customHeight="1">
      <c r="B9" s="204"/>
      <c r="C9" s="324" t="s">
        <v>1545</v>
      </c>
      <c r="D9" s="324"/>
      <c r="E9" s="324"/>
      <c r="F9" s="324"/>
      <c r="G9" s="324"/>
      <c r="H9" s="324"/>
      <c r="I9" s="324"/>
      <c r="J9" s="324"/>
      <c r="K9" s="201"/>
    </row>
    <row r="10" spans="2:11" customFormat="1" ht="15" customHeight="1">
      <c r="B10" s="204"/>
      <c r="C10" s="203"/>
      <c r="D10" s="324" t="s">
        <v>1546</v>
      </c>
      <c r="E10" s="324"/>
      <c r="F10" s="324"/>
      <c r="G10" s="324"/>
      <c r="H10" s="324"/>
      <c r="I10" s="324"/>
      <c r="J10" s="324"/>
      <c r="K10" s="201"/>
    </row>
    <row r="11" spans="2:11" customFormat="1" ht="15" customHeight="1">
      <c r="B11" s="204"/>
      <c r="C11" s="205"/>
      <c r="D11" s="324" t="s">
        <v>1547</v>
      </c>
      <c r="E11" s="324"/>
      <c r="F11" s="324"/>
      <c r="G11" s="324"/>
      <c r="H11" s="324"/>
      <c r="I11" s="324"/>
      <c r="J11" s="324"/>
      <c r="K11" s="201"/>
    </row>
    <row r="12" spans="2:11" customFormat="1" ht="15" customHeight="1">
      <c r="B12" s="204"/>
      <c r="C12" s="205"/>
      <c r="D12" s="203"/>
      <c r="E12" s="203"/>
      <c r="F12" s="203"/>
      <c r="G12" s="203"/>
      <c r="H12" s="203"/>
      <c r="I12" s="203"/>
      <c r="J12" s="203"/>
      <c r="K12" s="201"/>
    </row>
    <row r="13" spans="2:11" customFormat="1" ht="15" customHeight="1">
      <c r="B13" s="204"/>
      <c r="C13" s="205"/>
      <c r="D13" s="206" t="s">
        <v>1548</v>
      </c>
      <c r="E13" s="203"/>
      <c r="F13" s="203"/>
      <c r="G13" s="203"/>
      <c r="H13" s="203"/>
      <c r="I13" s="203"/>
      <c r="J13" s="203"/>
      <c r="K13" s="201"/>
    </row>
    <row r="14" spans="2:11" customFormat="1" ht="12.75" customHeight="1">
      <c r="B14" s="204"/>
      <c r="C14" s="205"/>
      <c r="D14" s="205"/>
      <c r="E14" s="205"/>
      <c r="F14" s="205"/>
      <c r="G14" s="205"/>
      <c r="H14" s="205"/>
      <c r="I14" s="205"/>
      <c r="J14" s="205"/>
      <c r="K14" s="201"/>
    </row>
    <row r="15" spans="2:11" customFormat="1" ht="15" customHeight="1">
      <c r="B15" s="204"/>
      <c r="C15" s="205"/>
      <c r="D15" s="324" t="s">
        <v>1549</v>
      </c>
      <c r="E15" s="324"/>
      <c r="F15" s="324"/>
      <c r="G15" s="324"/>
      <c r="H15" s="324"/>
      <c r="I15" s="324"/>
      <c r="J15" s="324"/>
      <c r="K15" s="201"/>
    </row>
    <row r="16" spans="2:11" customFormat="1" ht="15" customHeight="1">
      <c r="B16" s="204"/>
      <c r="C16" s="205"/>
      <c r="D16" s="324" t="s">
        <v>1550</v>
      </c>
      <c r="E16" s="324"/>
      <c r="F16" s="324"/>
      <c r="G16" s="324"/>
      <c r="H16" s="324"/>
      <c r="I16" s="324"/>
      <c r="J16" s="324"/>
      <c r="K16" s="201"/>
    </row>
    <row r="17" spans="2:11" customFormat="1" ht="15" customHeight="1">
      <c r="B17" s="204"/>
      <c r="C17" s="205"/>
      <c r="D17" s="324" t="s">
        <v>1551</v>
      </c>
      <c r="E17" s="324"/>
      <c r="F17" s="324"/>
      <c r="G17" s="324"/>
      <c r="H17" s="324"/>
      <c r="I17" s="324"/>
      <c r="J17" s="324"/>
      <c r="K17" s="201"/>
    </row>
    <row r="18" spans="2:11" customFormat="1" ht="15" customHeight="1">
      <c r="B18" s="204"/>
      <c r="C18" s="205"/>
      <c r="D18" s="205"/>
      <c r="E18" s="207" t="s">
        <v>80</v>
      </c>
      <c r="F18" s="324" t="s">
        <v>1552</v>
      </c>
      <c r="G18" s="324"/>
      <c r="H18" s="324"/>
      <c r="I18" s="324"/>
      <c r="J18" s="324"/>
      <c r="K18" s="201"/>
    </row>
    <row r="19" spans="2:11" customFormat="1" ht="15" customHeight="1">
      <c r="B19" s="204"/>
      <c r="C19" s="205"/>
      <c r="D19" s="205"/>
      <c r="E19" s="207" t="s">
        <v>1553</v>
      </c>
      <c r="F19" s="324" t="s">
        <v>1554</v>
      </c>
      <c r="G19" s="324"/>
      <c r="H19" s="324"/>
      <c r="I19" s="324"/>
      <c r="J19" s="324"/>
      <c r="K19" s="201"/>
    </row>
    <row r="20" spans="2:11" customFormat="1" ht="15" customHeight="1">
      <c r="B20" s="204"/>
      <c r="C20" s="205"/>
      <c r="D20" s="205"/>
      <c r="E20" s="207" t="s">
        <v>1555</v>
      </c>
      <c r="F20" s="324" t="s">
        <v>1556</v>
      </c>
      <c r="G20" s="324"/>
      <c r="H20" s="324"/>
      <c r="I20" s="324"/>
      <c r="J20" s="324"/>
      <c r="K20" s="201"/>
    </row>
    <row r="21" spans="2:11" customFormat="1" ht="15" customHeight="1">
      <c r="B21" s="204"/>
      <c r="C21" s="205"/>
      <c r="D21" s="205"/>
      <c r="E21" s="207" t="s">
        <v>97</v>
      </c>
      <c r="F21" s="324" t="s">
        <v>1557</v>
      </c>
      <c r="G21" s="324"/>
      <c r="H21" s="324"/>
      <c r="I21" s="324"/>
      <c r="J21" s="324"/>
      <c r="K21" s="201"/>
    </row>
    <row r="22" spans="2:11" customFormat="1" ht="15" customHeight="1">
      <c r="B22" s="204"/>
      <c r="C22" s="205"/>
      <c r="D22" s="205"/>
      <c r="E22" s="207" t="s">
        <v>1558</v>
      </c>
      <c r="F22" s="324" t="s">
        <v>1559</v>
      </c>
      <c r="G22" s="324"/>
      <c r="H22" s="324"/>
      <c r="I22" s="324"/>
      <c r="J22" s="324"/>
      <c r="K22" s="201"/>
    </row>
    <row r="23" spans="2:11" customFormat="1" ht="15" customHeight="1">
      <c r="B23" s="204"/>
      <c r="C23" s="205"/>
      <c r="D23" s="205"/>
      <c r="E23" s="207" t="s">
        <v>86</v>
      </c>
      <c r="F23" s="324" t="s">
        <v>1560</v>
      </c>
      <c r="G23" s="324"/>
      <c r="H23" s="324"/>
      <c r="I23" s="324"/>
      <c r="J23" s="324"/>
      <c r="K23" s="201"/>
    </row>
    <row r="24" spans="2:11" customFormat="1" ht="12.75" customHeight="1">
      <c r="B24" s="204"/>
      <c r="C24" s="205"/>
      <c r="D24" s="205"/>
      <c r="E24" s="205"/>
      <c r="F24" s="205"/>
      <c r="G24" s="205"/>
      <c r="H24" s="205"/>
      <c r="I24" s="205"/>
      <c r="J24" s="205"/>
      <c r="K24" s="201"/>
    </row>
    <row r="25" spans="2:11" customFormat="1" ht="15" customHeight="1">
      <c r="B25" s="204"/>
      <c r="C25" s="324" t="s">
        <v>1561</v>
      </c>
      <c r="D25" s="324"/>
      <c r="E25" s="324"/>
      <c r="F25" s="324"/>
      <c r="G25" s="324"/>
      <c r="H25" s="324"/>
      <c r="I25" s="324"/>
      <c r="J25" s="324"/>
      <c r="K25" s="201"/>
    </row>
    <row r="26" spans="2:11" customFormat="1" ht="15" customHeight="1">
      <c r="B26" s="204"/>
      <c r="C26" s="324" t="s">
        <v>1562</v>
      </c>
      <c r="D26" s="324"/>
      <c r="E26" s="324"/>
      <c r="F26" s="324"/>
      <c r="G26" s="324"/>
      <c r="H26" s="324"/>
      <c r="I26" s="324"/>
      <c r="J26" s="324"/>
      <c r="K26" s="201"/>
    </row>
    <row r="27" spans="2:11" customFormat="1" ht="15" customHeight="1">
      <c r="B27" s="204"/>
      <c r="C27" s="203"/>
      <c r="D27" s="324" t="s">
        <v>1563</v>
      </c>
      <c r="E27" s="324"/>
      <c r="F27" s="324"/>
      <c r="G27" s="324"/>
      <c r="H27" s="324"/>
      <c r="I27" s="324"/>
      <c r="J27" s="324"/>
      <c r="K27" s="201"/>
    </row>
    <row r="28" spans="2:11" customFormat="1" ht="15" customHeight="1">
      <c r="B28" s="204"/>
      <c r="C28" s="205"/>
      <c r="D28" s="324" t="s">
        <v>1564</v>
      </c>
      <c r="E28" s="324"/>
      <c r="F28" s="324"/>
      <c r="G28" s="324"/>
      <c r="H28" s="324"/>
      <c r="I28" s="324"/>
      <c r="J28" s="324"/>
      <c r="K28" s="201"/>
    </row>
    <row r="29" spans="2:11" customFormat="1" ht="12.75" customHeight="1">
      <c r="B29" s="204"/>
      <c r="C29" s="205"/>
      <c r="D29" s="205"/>
      <c r="E29" s="205"/>
      <c r="F29" s="205"/>
      <c r="G29" s="205"/>
      <c r="H29" s="205"/>
      <c r="I29" s="205"/>
      <c r="J29" s="205"/>
      <c r="K29" s="201"/>
    </row>
    <row r="30" spans="2:11" customFormat="1" ht="15" customHeight="1">
      <c r="B30" s="204"/>
      <c r="C30" s="205"/>
      <c r="D30" s="324" t="s">
        <v>1565</v>
      </c>
      <c r="E30" s="324"/>
      <c r="F30" s="324"/>
      <c r="G30" s="324"/>
      <c r="H30" s="324"/>
      <c r="I30" s="324"/>
      <c r="J30" s="324"/>
      <c r="K30" s="201"/>
    </row>
    <row r="31" spans="2:11" customFormat="1" ht="15" customHeight="1">
      <c r="B31" s="204"/>
      <c r="C31" s="205"/>
      <c r="D31" s="324" t="s">
        <v>1566</v>
      </c>
      <c r="E31" s="324"/>
      <c r="F31" s="324"/>
      <c r="G31" s="324"/>
      <c r="H31" s="324"/>
      <c r="I31" s="324"/>
      <c r="J31" s="324"/>
      <c r="K31" s="201"/>
    </row>
    <row r="32" spans="2:11" customFormat="1" ht="12.75" customHeight="1">
      <c r="B32" s="204"/>
      <c r="C32" s="205"/>
      <c r="D32" s="205"/>
      <c r="E32" s="205"/>
      <c r="F32" s="205"/>
      <c r="G32" s="205"/>
      <c r="H32" s="205"/>
      <c r="I32" s="205"/>
      <c r="J32" s="205"/>
      <c r="K32" s="201"/>
    </row>
    <row r="33" spans="2:11" customFormat="1" ht="15" customHeight="1">
      <c r="B33" s="204"/>
      <c r="C33" s="205"/>
      <c r="D33" s="324" t="s">
        <v>1567</v>
      </c>
      <c r="E33" s="324"/>
      <c r="F33" s="324"/>
      <c r="G33" s="324"/>
      <c r="H33" s="324"/>
      <c r="I33" s="324"/>
      <c r="J33" s="324"/>
      <c r="K33" s="201"/>
    </row>
    <row r="34" spans="2:11" customFormat="1" ht="15" customHeight="1">
      <c r="B34" s="204"/>
      <c r="C34" s="205"/>
      <c r="D34" s="324" t="s">
        <v>1568</v>
      </c>
      <c r="E34" s="324"/>
      <c r="F34" s="324"/>
      <c r="G34" s="324"/>
      <c r="H34" s="324"/>
      <c r="I34" s="324"/>
      <c r="J34" s="324"/>
      <c r="K34" s="201"/>
    </row>
    <row r="35" spans="2:11" customFormat="1" ht="15" customHeight="1">
      <c r="B35" s="204"/>
      <c r="C35" s="205"/>
      <c r="D35" s="324" t="s">
        <v>1569</v>
      </c>
      <c r="E35" s="324"/>
      <c r="F35" s="324"/>
      <c r="G35" s="324"/>
      <c r="H35" s="324"/>
      <c r="I35" s="324"/>
      <c r="J35" s="324"/>
      <c r="K35" s="201"/>
    </row>
    <row r="36" spans="2:11" customFormat="1" ht="15" customHeight="1">
      <c r="B36" s="204"/>
      <c r="C36" s="205"/>
      <c r="D36" s="203"/>
      <c r="E36" s="206" t="s">
        <v>120</v>
      </c>
      <c r="F36" s="203"/>
      <c r="G36" s="324" t="s">
        <v>1570</v>
      </c>
      <c r="H36" s="324"/>
      <c r="I36" s="324"/>
      <c r="J36" s="324"/>
      <c r="K36" s="201"/>
    </row>
    <row r="37" spans="2:11" customFormat="1" ht="30.75" customHeight="1">
      <c r="B37" s="204"/>
      <c r="C37" s="205"/>
      <c r="D37" s="203"/>
      <c r="E37" s="206" t="s">
        <v>1571</v>
      </c>
      <c r="F37" s="203"/>
      <c r="G37" s="324" t="s">
        <v>1572</v>
      </c>
      <c r="H37" s="324"/>
      <c r="I37" s="324"/>
      <c r="J37" s="324"/>
      <c r="K37" s="201"/>
    </row>
    <row r="38" spans="2:11" customFormat="1" ht="15" customHeight="1">
      <c r="B38" s="204"/>
      <c r="C38" s="205"/>
      <c r="D38" s="203"/>
      <c r="E38" s="206" t="s">
        <v>55</v>
      </c>
      <c r="F38" s="203"/>
      <c r="G38" s="324" t="s">
        <v>1573</v>
      </c>
      <c r="H38" s="324"/>
      <c r="I38" s="324"/>
      <c r="J38" s="324"/>
      <c r="K38" s="201"/>
    </row>
    <row r="39" spans="2:11" customFormat="1" ht="15" customHeight="1">
      <c r="B39" s="204"/>
      <c r="C39" s="205"/>
      <c r="D39" s="203"/>
      <c r="E39" s="206" t="s">
        <v>56</v>
      </c>
      <c r="F39" s="203"/>
      <c r="G39" s="324" t="s">
        <v>1574</v>
      </c>
      <c r="H39" s="324"/>
      <c r="I39" s="324"/>
      <c r="J39" s="324"/>
      <c r="K39" s="201"/>
    </row>
    <row r="40" spans="2:11" customFormat="1" ht="15" customHeight="1">
      <c r="B40" s="204"/>
      <c r="C40" s="205"/>
      <c r="D40" s="203"/>
      <c r="E40" s="206" t="s">
        <v>121</v>
      </c>
      <c r="F40" s="203"/>
      <c r="G40" s="324" t="s">
        <v>1575</v>
      </c>
      <c r="H40" s="324"/>
      <c r="I40" s="324"/>
      <c r="J40" s="324"/>
      <c r="K40" s="201"/>
    </row>
    <row r="41" spans="2:11" customFormat="1" ht="15" customHeight="1">
      <c r="B41" s="204"/>
      <c r="C41" s="205"/>
      <c r="D41" s="203"/>
      <c r="E41" s="206" t="s">
        <v>122</v>
      </c>
      <c r="F41" s="203"/>
      <c r="G41" s="324" t="s">
        <v>1576</v>
      </c>
      <c r="H41" s="324"/>
      <c r="I41" s="324"/>
      <c r="J41" s="324"/>
      <c r="K41" s="201"/>
    </row>
    <row r="42" spans="2:11" customFormat="1" ht="15" customHeight="1">
      <c r="B42" s="204"/>
      <c r="C42" s="205"/>
      <c r="D42" s="203"/>
      <c r="E42" s="206" t="s">
        <v>1577</v>
      </c>
      <c r="F42" s="203"/>
      <c r="G42" s="324" t="s">
        <v>1578</v>
      </c>
      <c r="H42" s="324"/>
      <c r="I42" s="324"/>
      <c r="J42" s="324"/>
      <c r="K42" s="201"/>
    </row>
    <row r="43" spans="2:11" customFormat="1" ht="15" customHeight="1">
      <c r="B43" s="204"/>
      <c r="C43" s="205"/>
      <c r="D43" s="203"/>
      <c r="E43" s="206"/>
      <c r="F43" s="203"/>
      <c r="G43" s="324" t="s">
        <v>1579</v>
      </c>
      <c r="H43" s="324"/>
      <c r="I43" s="324"/>
      <c r="J43" s="324"/>
      <c r="K43" s="201"/>
    </row>
    <row r="44" spans="2:11" customFormat="1" ht="15" customHeight="1">
      <c r="B44" s="204"/>
      <c r="C44" s="205"/>
      <c r="D44" s="203"/>
      <c r="E44" s="206" t="s">
        <v>1580</v>
      </c>
      <c r="F44" s="203"/>
      <c r="G44" s="324" t="s">
        <v>1581</v>
      </c>
      <c r="H44" s="324"/>
      <c r="I44" s="324"/>
      <c r="J44" s="324"/>
      <c r="K44" s="201"/>
    </row>
    <row r="45" spans="2:11" customFormat="1" ht="15" customHeight="1">
      <c r="B45" s="204"/>
      <c r="C45" s="205"/>
      <c r="D45" s="203"/>
      <c r="E45" s="206" t="s">
        <v>124</v>
      </c>
      <c r="F45" s="203"/>
      <c r="G45" s="324" t="s">
        <v>1582</v>
      </c>
      <c r="H45" s="324"/>
      <c r="I45" s="324"/>
      <c r="J45" s="324"/>
      <c r="K45" s="201"/>
    </row>
    <row r="46" spans="2:11" customFormat="1" ht="12.75" customHeight="1">
      <c r="B46" s="204"/>
      <c r="C46" s="205"/>
      <c r="D46" s="203"/>
      <c r="E46" s="203"/>
      <c r="F46" s="203"/>
      <c r="G46" s="203"/>
      <c r="H46" s="203"/>
      <c r="I46" s="203"/>
      <c r="J46" s="203"/>
      <c r="K46" s="201"/>
    </row>
    <row r="47" spans="2:11" customFormat="1" ht="15" customHeight="1">
      <c r="B47" s="204"/>
      <c r="C47" s="205"/>
      <c r="D47" s="324" t="s">
        <v>1583</v>
      </c>
      <c r="E47" s="324"/>
      <c r="F47" s="324"/>
      <c r="G47" s="324"/>
      <c r="H47" s="324"/>
      <c r="I47" s="324"/>
      <c r="J47" s="324"/>
      <c r="K47" s="201"/>
    </row>
    <row r="48" spans="2:11" customFormat="1" ht="15" customHeight="1">
      <c r="B48" s="204"/>
      <c r="C48" s="205"/>
      <c r="D48" s="205"/>
      <c r="E48" s="324" t="s">
        <v>1584</v>
      </c>
      <c r="F48" s="324"/>
      <c r="G48" s="324"/>
      <c r="H48" s="324"/>
      <c r="I48" s="324"/>
      <c r="J48" s="324"/>
      <c r="K48" s="201"/>
    </row>
    <row r="49" spans="2:11" customFormat="1" ht="15" customHeight="1">
      <c r="B49" s="204"/>
      <c r="C49" s="205"/>
      <c r="D49" s="205"/>
      <c r="E49" s="324" t="s">
        <v>1585</v>
      </c>
      <c r="F49" s="324"/>
      <c r="G49" s="324"/>
      <c r="H49" s="324"/>
      <c r="I49" s="324"/>
      <c r="J49" s="324"/>
      <c r="K49" s="201"/>
    </row>
    <row r="50" spans="2:11" customFormat="1" ht="15" customHeight="1">
      <c r="B50" s="204"/>
      <c r="C50" s="205"/>
      <c r="D50" s="205"/>
      <c r="E50" s="324" t="s">
        <v>1586</v>
      </c>
      <c r="F50" s="324"/>
      <c r="G50" s="324"/>
      <c r="H50" s="324"/>
      <c r="I50" s="324"/>
      <c r="J50" s="324"/>
      <c r="K50" s="201"/>
    </row>
    <row r="51" spans="2:11" customFormat="1" ht="15" customHeight="1">
      <c r="B51" s="204"/>
      <c r="C51" s="205"/>
      <c r="D51" s="324" t="s">
        <v>1587</v>
      </c>
      <c r="E51" s="324"/>
      <c r="F51" s="324"/>
      <c r="G51" s="324"/>
      <c r="H51" s="324"/>
      <c r="I51" s="324"/>
      <c r="J51" s="324"/>
      <c r="K51" s="201"/>
    </row>
    <row r="52" spans="2:11" customFormat="1" ht="25.5" customHeight="1">
      <c r="B52" s="200"/>
      <c r="C52" s="325" t="s">
        <v>1588</v>
      </c>
      <c r="D52" s="325"/>
      <c r="E52" s="325"/>
      <c r="F52" s="325"/>
      <c r="G52" s="325"/>
      <c r="H52" s="325"/>
      <c r="I52" s="325"/>
      <c r="J52" s="325"/>
      <c r="K52" s="201"/>
    </row>
    <row r="53" spans="2:11" customFormat="1" ht="5.25" customHeight="1">
      <c r="B53" s="200"/>
      <c r="C53" s="202"/>
      <c r="D53" s="202"/>
      <c r="E53" s="202"/>
      <c r="F53" s="202"/>
      <c r="G53" s="202"/>
      <c r="H53" s="202"/>
      <c r="I53" s="202"/>
      <c r="J53" s="202"/>
      <c r="K53" s="201"/>
    </row>
    <row r="54" spans="2:11" customFormat="1" ht="15" customHeight="1">
      <c r="B54" s="200"/>
      <c r="C54" s="324" t="s">
        <v>1589</v>
      </c>
      <c r="D54" s="324"/>
      <c r="E54" s="324"/>
      <c r="F54" s="324"/>
      <c r="G54" s="324"/>
      <c r="H54" s="324"/>
      <c r="I54" s="324"/>
      <c r="J54" s="324"/>
      <c r="K54" s="201"/>
    </row>
    <row r="55" spans="2:11" customFormat="1" ht="15" customHeight="1">
      <c r="B55" s="200"/>
      <c r="C55" s="324" t="s">
        <v>1590</v>
      </c>
      <c r="D55" s="324"/>
      <c r="E55" s="324"/>
      <c r="F55" s="324"/>
      <c r="G55" s="324"/>
      <c r="H55" s="324"/>
      <c r="I55" s="324"/>
      <c r="J55" s="324"/>
      <c r="K55" s="201"/>
    </row>
    <row r="56" spans="2:11" customFormat="1" ht="12.75" customHeight="1">
      <c r="B56" s="200"/>
      <c r="C56" s="203"/>
      <c r="D56" s="203"/>
      <c r="E56" s="203"/>
      <c r="F56" s="203"/>
      <c r="G56" s="203"/>
      <c r="H56" s="203"/>
      <c r="I56" s="203"/>
      <c r="J56" s="203"/>
      <c r="K56" s="201"/>
    </row>
    <row r="57" spans="2:11" customFormat="1" ht="15" customHeight="1">
      <c r="B57" s="200"/>
      <c r="C57" s="324" t="s">
        <v>1591</v>
      </c>
      <c r="D57" s="324"/>
      <c r="E57" s="324"/>
      <c r="F57" s="324"/>
      <c r="G57" s="324"/>
      <c r="H57" s="324"/>
      <c r="I57" s="324"/>
      <c r="J57" s="324"/>
      <c r="K57" s="201"/>
    </row>
    <row r="58" spans="2:11" customFormat="1" ht="15" customHeight="1">
      <c r="B58" s="200"/>
      <c r="C58" s="205"/>
      <c r="D58" s="324" t="s">
        <v>1592</v>
      </c>
      <c r="E58" s="324"/>
      <c r="F58" s="324"/>
      <c r="G58" s="324"/>
      <c r="H58" s="324"/>
      <c r="I58" s="324"/>
      <c r="J58" s="324"/>
      <c r="K58" s="201"/>
    </row>
    <row r="59" spans="2:11" customFormat="1" ht="15" customHeight="1">
      <c r="B59" s="200"/>
      <c r="C59" s="205"/>
      <c r="D59" s="324" t="s">
        <v>1593</v>
      </c>
      <c r="E59" s="324"/>
      <c r="F59" s="324"/>
      <c r="G59" s="324"/>
      <c r="H59" s="324"/>
      <c r="I59" s="324"/>
      <c r="J59" s="324"/>
      <c r="K59" s="201"/>
    </row>
    <row r="60" spans="2:11" customFormat="1" ht="15" customHeight="1">
      <c r="B60" s="200"/>
      <c r="C60" s="205"/>
      <c r="D60" s="324" t="s">
        <v>1594</v>
      </c>
      <c r="E60" s="324"/>
      <c r="F60" s="324"/>
      <c r="G60" s="324"/>
      <c r="H60" s="324"/>
      <c r="I60" s="324"/>
      <c r="J60" s="324"/>
      <c r="K60" s="201"/>
    </row>
    <row r="61" spans="2:11" customFormat="1" ht="15" customHeight="1">
      <c r="B61" s="200"/>
      <c r="C61" s="205"/>
      <c r="D61" s="324" t="s">
        <v>1595</v>
      </c>
      <c r="E61" s="324"/>
      <c r="F61" s="324"/>
      <c r="G61" s="324"/>
      <c r="H61" s="324"/>
      <c r="I61" s="324"/>
      <c r="J61" s="324"/>
      <c r="K61" s="201"/>
    </row>
    <row r="62" spans="2:11" customFormat="1" ht="15" customHeight="1">
      <c r="B62" s="200"/>
      <c r="C62" s="205"/>
      <c r="D62" s="327" t="s">
        <v>1596</v>
      </c>
      <c r="E62" s="327"/>
      <c r="F62" s="327"/>
      <c r="G62" s="327"/>
      <c r="H62" s="327"/>
      <c r="I62" s="327"/>
      <c r="J62" s="327"/>
      <c r="K62" s="201"/>
    </row>
    <row r="63" spans="2:11" customFormat="1" ht="15" customHeight="1">
      <c r="B63" s="200"/>
      <c r="C63" s="205"/>
      <c r="D63" s="324" t="s">
        <v>1597</v>
      </c>
      <c r="E63" s="324"/>
      <c r="F63" s="324"/>
      <c r="G63" s="324"/>
      <c r="H63" s="324"/>
      <c r="I63" s="324"/>
      <c r="J63" s="324"/>
      <c r="K63" s="201"/>
    </row>
    <row r="64" spans="2:11" customFormat="1" ht="12.75" customHeight="1">
      <c r="B64" s="200"/>
      <c r="C64" s="205"/>
      <c r="D64" s="205"/>
      <c r="E64" s="208"/>
      <c r="F64" s="205"/>
      <c r="G64" s="205"/>
      <c r="H64" s="205"/>
      <c r="I64" s="205"/>
      <c r="J64" s="205"/>
      <c r="K64" s="201"/>
    </row>
    <row r="65" spans="2:11" customFormat="1" ht="15" customHeight="1">
      <c r="B65" s="200"/>
      <c r="C65" s="205"/>
      <c r="D65" s="324" t="s">
        <v>1598</v>
      </c>
      <c r="E65" s="324"/>
      <c r="F65" s="324"/>
      <c r="G65" s="324"/>
      <c r="H65" s="324"/>
      <c r="I65" s="324"/>
      <c r="J65" s="324"/>
      <c r="K65" s="201"/>
    </row>
    <row r="66" spans="2:11" customFormat="1" ht="15" customHeight="1">
      <c r="B66" s="200"/>
      <c r="C66" s="205"/>
      <c r="D66" s="327" t="s">
        <v>1599</v>
      </c>
      <c r="E66" s="327"/>
      <c r="F66" s="327"/>
      <c r="G66" s="327"/>
      <c r="H66" s="327"/>
      <c r="I66" s="327"/>
      <c r="J66" s="327"/>
      <c r="K66" s="201"/>
    </row>
    <row r="67" spans="2:11" customFormat="1" ht="15" customHeight="1">
      <c r="B67" s="200"/>
      <c r="C67" s="205"/>
      <c r="D67" s="324" t="s">
        <v>1600</v>
      </c>
      <c r="E67" s="324"/>
      <c r="F67" s="324"/>
      <c r="G67" s="324"/>
      <c r="H67" s="324"/>
      <c r="I67" s="324"/>
      <c r="J67" s="324"/>
      <c r="K67" s="201"/>
    </row>
    <row r="68" spans="2:11" customFormat="1" ht="15" customHeight="1">
      <c r="B68" s="200"/>
      <c r="C68" s="205"/>
      <c r="D68" s="324" t="s">
        <v>1601</v>
      </c>
      <c r="E68" s="324"/>
      <c r="F68" s="324"/>
      <c r="G68" s="324"/>
      <c r="H68" s="324"/>
      <c r="I68" s="324"/>
      <c r="J68" s="324"/>
      <c r="K68" s="201"/>
    </row>
    <row r="69" spans="2:11" customFormat="1" ht="15" customHeight="1">
      <c r="B69" s="200"/>
      <c r="C69" s="205"/>
      <c r="D69" s="324" t="s">
        <v>1602</v>
      </c>
      <c r="E69" s="324"/>
      <c r="F69" s="324"/>
      <c r="G69" s="324"/>
      <c r="H69" s="324"/>
      <c r="I69" s="324"/>
      <c r="J69" s="324"/>
      <c r="K69" s="201"/>
    </row>
    <row r="70" spans="2:11" customFormat="1" ht="15" customHeight="1">
      <c r="B70" s="200"/>
      <c r="C70" s="205"/>
      <c r="D70" s="324" t="s">
        <v>1603</v>
      </c>
      <c r="E70" s="324"/>
      <c r="F70" s="324"/>
      <c r="G70" s="324"/>
      <c r="H70" s="324"/>
      <c r="I70" s="324"/>
      <c r="J70" s="324"/>
      <c r="K70" s="201"/>
    </row>
    <row r="71" spans="2:11" customFormat="1" ht="12.75" customHeight="1">
      <c r="B71" s="209"/>
      <c r="C71" s="210"/>
      <c r="D71" s="210"/>
      <c r="E71" s="210"/>
      <c r="F71" s="210"/>
      <c r="G71" s="210"/>
      <c r="H71" s="210"/>
      <c r="I71" s="210"/>
      <c r="J71" s="210"/>
      <c r="K71" s="211"/>
    </row>
    <row r="72" spans="2:11" customFormat="1" ht="18.75" customHeight="1">
      <c r="B72" s="212"/>
      <c r="C72" s="212"/>
      <c r="D72" s="212"/>
      <c r="E72" s="212"/>
      <c r="F72" s="212"/>
      <c r="G72" s="212"/>
      <c r="H72" s="212"/>
      <c r="I72" s="212"/>
      <c r="J72" s="212"/>
      <c r="K72" s="213"/>
    </row>
    <row r="73" spans="2:11" customFormat="1" ht="18.75" customHeight="1">
      <c r="B73" s="213"/>
      <c r="C73" s="213"/>
      <c r="D73" s="213"/>
      <c r="E73" s="213"/>
      <c r="F73" s="213"/>
      <c r="G73" s="213"/>
      <c r="H73" s="213"/>
      <c r="I73" s="213"/>
      <c r="J73" s="213"/>
      <c r="K73" s="213"/>
    </row>
    <row r="74" spans="2:11" customFormat="1" ht="7.5" customHeight="1">
      <c r="B74" s="214"/>
      <c r="C74" s="215"/>
      <c r="D74" s="215"/>
      <c r="E74" s="215"/>
      <c r="F74" s="215"/>
      <c r="G74" s="215"/>
      <c r="H74" s="215"/>
      <c r="I74" s="215"/>
      <c r="J74" s="215"/>
      <c r="K74" s="216"/>
    </row>
    <row r="75" spans="2:11" customFormat="1" ht="45" customHeight="1">
      <c r="B75" s="217"/>
      <c r="C75" s="328" t="s">
        <v>1604</v>
      </c>
      <c r="D75" s="328"/>
      <c r="E75" s="328"/>
      <c r="F75" s="328"/>
      <c r="G75" s="328"/>
      <c r="H75" s="328"/>
      <c r="I75" s="328"/>
      <c r="J75" s="328"/>
      <c r="K75" s="218"/>
    </row>
    <row r="76" spans="2:11" customFormat="1" ht="17.25" customHeight="1">
      <c r="B76" s="217"/>
      <c r="C76" s="219" t="s">
        <v>1605</v>
      </c>
      <c r="D76" s="219"/>
      <c r="E76" s="219"/>
      <c r="F76" s="219" t="s">
        <v>1606</v>
      </c>
      <c r="G76" s="220"/>
      <c r="H76" s="219" t="s">
        <v>56</v>
      </c>
      <c r="I76" s="219" t="s">
        <v>59</v>
      </c>
      <c r="J76" s="219" t="s">
        <v>1607</v>
      </c>
      <c r="K76" s="218"/>
    </row>
    <row r="77" spans="2:11" customFormat="1" ht="17.25" customHeight="1">
      <c r="B77" s="217"/>
      <c r="C77" s="221" t="s">
        <v>1608</v>
      </c>
      <c r="D77" s="221"/>
      <c r="E77" s="221"/>
      <c r="F77" s="222" t="s">
        <v>1609</v>
      </c>
      <c r="G77" s="223"/>
      <c r="H77" s="221"/>
      <c r="I77" s="221"/>
      <c r="J77" s="221" t="s">
        <v>1610</v>
      </c>
      <c r="K77" s="218"/>
    </row>
    <row r="78" spans="2:11" customFormat="1" ht="5.25" customHeight="1">
      <c r="B78" s="217"/>
      <c r="C78" s="224"/>
      <c r="D78" s="224"/>
      <c r="E78" s="224"/>
      <c r="F78" s="224"/>
      <c r="G78" s="225"/>
      <c r="H78" s="224"/>
      <c r="I78" s="224"/>
      <c r="J78" s="224"/>
      <c r="K78" s="218"/>
    </row>
    <row r="79" spans="2:11" customFormat="1" ht="15" customHeight="1">
      <c r="B79" s="217"/>
      <c r="C79" s="206" t="s">
        <v>55</v>
      </c>
      <c r="D79" s="226"/>
      <c r="E79" s="226"/>
      <c r="F79" s="227" t="s">
        <v>1611</v>
      </c>
      <c r="G79" s="228"/>
      <c r="H79" s="206" t="s">
        <v>1612</v>
      </c>
      <c r="I79" s="206" t="s">
        <v>1613</v>
      </c>
      <c r="J79" s="206">
        <v>20</v>
      </c>
      <c r="K79" s="218"/>
    </row>
    <row r="80" spans="2:11" customFormat="1" ht="15" customHeight="1">
      <c r="B80" s="217"/>
      <c r="C80" s="206" t="s">
        <v>1614</v>
      </c>
      <c r="D80" s="206"/>
      <c r="E80" s="206"/>
      <c r="F80" s="227" t="s">
        <v>1611</v>
      </c>
      <c r="G80" s="228"/>
      <c r="H80" s="206" t="s">
        <v>1615</v>
      </c>
      <c r="I80" s="206" t="s">
        <v>1613</v>
      </c>
      <c r="J80" s="206">
        <v>120</v>
      </c>
      <c r="K80" s="218"/>
    </row>
    <row r="81" spans="2:11" customFormat="1" ht="15" customHeight="1">
      <c r="B81" s="229"/>
      <c r="C81" s="206" t="s">
        <v>1616</v>
      </c>
      <c r="D81" s="206"/>
      <c r="E81" s="206"/>
      <c r="F81" s="227" t="s">
        <v>1617</v>
      </c>
      <c r="G81" s="228"/>
      <c r="H81" s="206" t="s">
        <v>1618</v>
      </c>
      <c r="I81" s="206" t="s">
        <v>1613</v>
      </c>
      <c r="J81" s="206">
        <v>50</v>
      </c>
      <c r="K81" s="218"/>
    </row>
    <row r="82" spans="2:11" customFormat="1" ht="15" customHeight="1">
      <c r="B82" s="229"/>
      <c r="C82" s="206" t="s">
        <v>1619</v>
      </c>
      <c r="D82" s="206"/>
      <c r="E82" s="206"/>
      <c r="F82" s="227" t="s">
        <v>1611</v>
      </c>
      <c r="G82" s="228"/>
      <c r="H82" s="206" t="s">
        <v>1620</v>
      </c>
      <c r="I82" s="206" t="s">
        <v>1621</v>
      </c>
      <c r="J82" s="206"/>
      <c r="K82" s="218"/>
    </row>
    <row r="83" spans="2:11" customFormat="1" ht="15" customHeight="1">
      <c r="B83" s="229"/>
      <c r="C83" s="206" t="s">
        <v>1622</v>
      </c>
      <c r="D83" s="206"/>
      <c r="E83" s="206"/>
      <c r="F83" s="227" t="s">
        <v>1617</v>
      </c>
      <c r="G83" s="206"/>
      <c r="H83" s="206" t="s">
        <v>1623</v>
      </c>
      <c r="I83" s="206" t="s">
        <v>1613</v>
      </c>
      <c r="J83" s="206">
        <v>15</v>
      </c>
      <c r="K83" s="218"/>
    </row>
    <row r="84" spans="2:11" customFormat="1" ht="15" customHeight="1">
      <c r="B84" s="229"/>
      <c r="C84" s="206" t="s">
        <v>1624</v>
      </c>
      <c r="D84" s="206"/>
      <c r="E84" s="206"/>
      <c r="F84" s="227" t="s">
        <v>1617</v>
      </c>
      <c r="G84" s="206"/>
      <c r="H84" s="206" t="s">
        <v>1625</v>
      </c>
      <c r="I84" s="206" t="s">
        <v>1613</v>
      </c>
      <c r="J84" s="206">
        <v>15</v>
      </c>
      <c r="K84" s="218"/>
    </row>
    <row r="85" spans="2:11" customFormat="1" ht="15" customHeight="1">
      <c r="B85" s="229"/>
      <c r="C85" s="206" t="s">
        <v>1626</v>
      </c>
      <c r="D85" s="206"/>
      <c r="E85" s="206"/>
      <c r="F85" s="227" t="s">
        <v>1617</v>
      </c>
      <c r="G85" s="206"/>
      <c r="H85" s="206" t="s">
        <v>1627</v>
      </c>
      <c r="I85" s="206" t="s">
        <v>1613</v>
      </c>
      <c r="J85" s="206">
        <v>20</v>
      </c>
      <c r="K85" s="218"/>
    </row>
    <row r="86" spans="2:11" customFormat="1" ht="15" customHeight="1">
      <c r="B86" s="229"/>
      <c r="C86" s="206" t="s">
        <v>1628</v>
      </c>
      <c r="D86" s="206"/>
      <c r="E86" s="206"/>
      <c r="F86" s="227" t="s">
        <v>1617</v>
      </c>
      <c r="G86" s="206"/>
      <c r="H86" s="206" t="s">
        <v>1629</v>
      </c>
      <c r="I86" s="206" t="s">
        <v>1613</v>
      </c>
      <c r="J86" s="206">
        <v>20</v>
      </c>
      <c r="K86" s="218"/>
    </row>
    <row r="87" spans="2:11" customFormat="1" ht="15" customHeight="1">
      <c r="B87" s="229"/>
      <c r="C87" s="206" t="s">
        <v>1630</v>
      </c>
      <c r="D87" s="206"/>
      <c r="E87" s="206"/>
      <c r="F87" s="227" t="s">
        <v>1617</v>
      </c>
      <c r="G87" s="228"/>
      <c r="H87" s="206" t="s">
        <v>1631</v>
      </c>
      <c r="I87" s="206" t="s">
        <v>1613</v>
      </c>
      <c r="J87" s="206">
        <v>50</v>
      </c>
      <c r="K87" s="218"/>
    </row>
    <row r="88" spans="2:11" customFormat="1" ht="15" customHeight="1">
      <c r="B88" s="229"/>
      <c r="C88" s="206" t="s">
        <v>1632</v>
      </c>
      <c r="D88" s="206"/>
      <c r="E88" s="206"/>
      <c r="F88" s="227" t="s">
        <v>1617</v>
      </c>
      <c r="G88" s="228"/>
      <c r="H88" s="206" t="s">
        <v>1633</v>
      </c>
      <c r="I88" s="206" t="s">
        <v>1613</v>
      </c>
      <c r="J88" s="206">
        <v>20</v>
      </c>
      <c r="K88" s="218"/>
    </row>
    <row r="89" spans="2:11" customFormat="1" ht="15" customHeight="1">
      <c r="B89" s="229"/>
      <c r="C89" s="206" t="s">
        <v>1634</v>
      </c>
      <c r="D89" s="206"/>
      <c r="E89" s="206"/>
      <c r="F89" s="227" t="s">
        <v>1617</v>
      </c>
      <c r="G89" s="228"/>
      <c r="H89" s="206" t="s">
        <v>1635</v>
      </c>
      <c r="I89" s="206" t="s">
        <v>1613</v>
      </c>
      <c r="J89" s="206">
        <v>20</v>
      </c>
      <c r="K89" s="218"/>
    </row>
    <row r="90" spans="2:11" customFormat="1" ht="15" customHeight="1">
      <c r="B90" s="229"/>
      <c r="C90" s="206" t="s">
        <v>1636</v>
      </c>
      <c r="D90" s="206"/>
      <c r="E90" s="206"/>
      <c r="F90" s="227" t="s">
        <v>1617</v>
      </c>
      <c r="G90" s="228"/>
      <c r="H90" s="206" t="s">
        <v>1637</v>
      </c>
      <c r="I90" s="206" t="s">
        <v>1613</v>
      </c>
      <c r="J90" s="206">
        <v>50</v>
      </c>
      <c r="K90" s="218"/>
    </row>
    <row r="91" spans="2:11" customFormat="1" ht="15" customHeight="1">
      <c r="B91" s="229"/>
      <c r="C91" s="206" t="s">
        <v>1638</v>
      </c>
      <c r="D91" s="206"/>
      <c r="E91" s="206"/>
      <c r="F91" s="227" t="s">
        <v>1617</v>
      </c>
      <c r="G91" s="228"/>
      <c r="H91" s="206" t="s">
        <v>1638</v>
      </c>
      <c r="I91" s="206" t="s">
        <v>1613</v>
      </c>
      <c r="J91" s="206">
        <v>50</v>
      </c>
      <c r="K91" s="218"/>
    </row>
    <row r="92" spans="2:11" customFormat="1" ht="15" customHeight="1">
      <c r="B92" s="229"/>
      <c r="C92" s="206" t="s">
        <v>1639</v>
      </c>
      <c r="D92" s="206"/>
      <c r="E92" s="206"/>
      <c r="F92" s="227" t="s">
        <v>1617</v>
      </c>
      <c r="G92" s="228"/>
      <c r="H92" s="206" t="s">
        <v>1640</v>
      </c>
      <c r="I92" s="206" t="s">
        <v>1613</v>
      </c>
      <c r="J92" s="206">
        <v>255</v>
      </c>
      <c r="K92" s="218"/>
    </row>
    <row r="93" spans="2:11" customFormat="1" ht="15" customHeight="1">
      <c r="B93" s="229"/>
      <c r="C93" s="206" t="s">
        <v>1641</v>
      </c>
      <c r="D93" s="206"/>
      <c r="E93" s="206"/>
      <c r="F93" s="227" t="s">
        <v>1611</v>
      </c>
      <c r="G93" s="228"/>
      <c r="H93" s="206" t="s">
        <v>1642</v>
      </c>
      <c r="I93" s="206" t="s">
        <v>1643</v>
      </c>
      <c r="J93" s="206"/>
      <c r="K93" s="218"/>
    </row>
    <row r="94" spans="2:11" customFormat="1" ht="15" customHeight="1">
      <c r="B94" s="229"/>
      <c r="C94" s="206" t="s">
        <v>1644</v>
      </c>
      <c r="D94" s="206"/>
      <c r="E94" s="206"/>
      <c r="F94" s="227" t="s">
        <v>1611</v>
      </c>
      <c r="G94" s="228"/>
      <c r="H94" s="206" t="s">
        <v>1645</v>
      </c>
      <c r="I94" s="206" t="s">
        <v>1646</v>
      </c>
      <c r="J94" s="206"/>
      <c r="K94" s="218"/>
    </row>
    <row r="95" spans="2:11" customFormat="1" ht="15" customHeight="1">
      <c r="B95" s="229"/>
      <c r="C95" s="206" t="s">
        <v>1647</v>
      </c>
      <c r="D95" s="206"/>
      <c r="E95" s="206"/>
      <c r="F95" s="227" t="s">
        <v>1611</v>
      </c>
      <c r="G95" s="228"/>
      <c r="H95" s="206" t="s">
        <v>1647</v>
      </c>
      <c r="I95" s="206" t="s">
        <v>1646</v>
      </c>
      <c r="J95" s="206"/>
      <c r="K95" s="218"/>
    </row>
    <row r="96" spans="2:11" customFormat="1" ht="15" customHeight="1">
      <c r="B96" s="229"/>
      <c r="C96" s="206" t="s">
        <v>40</v>
      </c>
      <c r="D96" s="206"/>
      <c r="E96" s="206"/>
      <c r="F96" s="227" t="s">
        <v>1611</v>
      </c>
      <c r="G96" s="228"/>
      <c r="H96" s="206" t="s">
        <v>1648</v>
      </c>
      <c r="I96" s="206" t="s">
        <v>1646</v>
      </c>
      <c r="J96" s="206"/>
      <c r="K96" s="218"/>
    </row>
    <row r="97" spans="2:11" customFormat="1" ht="15" customHeight="1">
      <c r="B97" s="229"/>
      <c r="C97" s="206" t="s">
        <v>50</v>
      </c>
      <c r="D97" s="206"/>
      <c r="E97" s="206"/>
      <c r="F97" s="227" t="s">
        <v>1611</v>
      </c>
      <c r="G97" s="228"/>
      <c r="H97" s="206" t="s">
        <v>1649</v>
      </c>
      <c r="I97" s="206" t="s">
        <v>1646</v>
      </c>
      <c r="J97" s="206"/>
      <c r="K97" s="218"/>
    </row>
    <row r="98" spans="2:11" customFormat="1" ht="15" customHeight="1">
      <c r="B98" s="230"/>
      <c r="C98" s="231"/>
      <c r="D98" s="231"/>
      <c r="E98" s="231"/>
      <c r="F98" s="231"/>
      <c r="G98" s="231"/>
      <c r="H98" s="231"/>
      <c r="I98" s="231"/>
      <c r="J98" s="231"/>
      <c r="K98" s="232"/>
    </row>
    <row r="99" spans="2:11" customFormat="1" ht="18.75" customHeight="1">
      <c r="B99" s="233"/>
      <c r="C99" s="234"/>
      <c r="D99" s="234"/>
      <c r="E99" s="234"/>
      <c r="F99" s="234"/>
      <c r="G99" s="234"/>
      <c r="H99" s="234"/>
      <c r="I99" s="234"/>
      <c r="J99" s="234"/>
      <c r="K99" s="233"/>
    </row>
    <row r="100" spans="2:11" customFormat="1" ht="18.75" customHeight="1">
      <c r="B100" s="213"/>
      <c r="C100" s="213"/>
      <c r="D100" s="213"/>
      <c r="E100" s="213"/>
      <c r="F100" s="213"/>
      <c r="G100" s="213"/>
      <c r="H100" s="213"/>
      <c r="I100" s="213"/>
      <c r="J100" s="213"/>
      <c r="K100" s="213"/>
    </row>
    <row r="101" spans="2:11" customFormat="1" ht="7.5" customHeight="1">
      <c r="B101" s="214"/>
      <c r="C101" s="215"/>
      <c r="D101" s="215"/>
      <c r="E101" s="215"/>
      <c r="F101" s="215"/>
      <c r="G101" s="215"/>
      <c r="H101" s="215"/>
      <c r="I101" s="215"/>
      <c r="J101" s="215"/>
      <c r="K101" s="216"/>
    </row>
    <row r="102" spans="2:11" customFormat="1" ht="45" customHeight="1">
      <c r="B102" s="217"/>
      <c r="C102" s="328" t="s">
        <v>1650</v>
      </c>
      <c r="D102" s="328"/>
      <c r="E102" s="328"/>
      <c r="F102" s="328"/>
      <c r="G102" s="328"/>
      <c r="H102" s="328"/>
      <c r="I102" s="328"/>
      <c r="J102" s="328"/>
      <c r="K102" s="218"/>
    </row>
    <row r="103" spans="2:11" customFormat="1" ht="17.25" customHeight="1">
      <c r="B103" s="217"/>
      <c r="C103" s="219" t="s">
        <v>1605</v>
      </c>
      <c r="D103" s="219"/>
      <c r="E103" s="219"/>
      <c r="F103" s="219" t="s">
        <v>1606</v>
      </c>
      <c r="G103" s="220"/>
      <c r="H103" s="219" t="s">
        <v>56</v>
      </c>
      <c r="I103" s="219" t="s">
        <v>59</v>
      </c>
      <c r="J103" s="219" t="s">
        <v>1607</v>
      </c>
      <c r="K103" s="218"/>
    </row>
    <row r="104" spans="2:11" customFormat="1" ht="17.25" customHeight="1">
      <c r="B104" s="217"/>
      <c r="C104" s="221" t="s">
        <v>1608</v>
      </c>
      <c r="D104" s="221"/>
      <c r="E104" s="221"/>
      <c r="F104" s="222" t="s">
        <v>1609</v>
      </c>
      <c r="G104" s="223"/>
      <c r="H104" s="221"/>
      <c r="I104" s="221"/>
      <c r="J104" s="221" t="s">
        <v>1610</v>
      </c>
      <c r="K104" s="218"/>
    </row>
    <row r="105" spans="2:11" customFormat="1" ht="5.25" customHeight="1">
      <c r="B105" s="217"/>
      <c r="C105" s="219"/>
      <c r="D105" s="219"/>
      <c r="E105" s="219"/>
      <c r="F105" s="219"/>
      <c r="G105" s="235"/>
      <c r="H105" s="219"/>
      <c r="I105" s="219"/>
      <c r="J105" s="219"/>
      <c r="K105" s="218"/>
    </row>
    <row r="106" spans="2:11" customFormat="1" ht="15" customHeight="1">
      <c r="B106" s="217"/>
      <c r="C106" s="206" t="s">
        <v>55</v>
      </c>
      <c r="D106" s="226"/>
      <c r="E106" s="226"/>
      <c r="F106" s="227" t="s">
        <v>1611</v>
      </c>
      <c r="G106" s="206"/>
      <c r="H106" s="206" t="s">
        <v>1651</v>
      </c>
      <c r="I106" s="206" t="s">
        <v>1613</v>
      </c>
      <c r="J106" s="206">
        <v>20</v>
      </c>
      <c r="K106" s="218"/>
    </row>
    <row r="107" spans="2:11" customFormat="1" ht="15" customHeight="1">
      <c r="B107" s="217"/>
      <c r="C107" s="206" t="s">
        <v>1614</v>
      </c>
      <c r="D107" s="206"/>
      <c r="E107" s="206"/>
      <c r="F107" s="227" t="s">
        <v>1611</v>
      </c>
      <c r="G107" s="206"/>
      <c r="H107" s="206" t="s">
        <v>1651</v>
      </c>
      <c r="I107" s="206" t="s">
        <v>1613</v>
      </c>
      <c r="J107" s="206">
        <v>120</v>
      </c>
      <c r="K107" s="218"/>
    </row>
    <row r="108" spans="2:11" customFormat="1" ht="15" customHeight="1">
      <c r="B108" s="229"/>
      <c r="C108" s="206" t="s">
        <v>1616</v>
      </c>
      <c r="D108" s="206"/>
      <c r="E108" s="206"/>
      <c r="F108" s="227" t="s">
        <v>1617</v>
      </c>
      <c r="G108" s="206"/>
      <c r="H108" s="206" t="s">
        <v>1651</v>
      </c>
      <c r="I108" s="206" t="s">
        <v>1613</v>
      </c>
      <c r="J108" s="206">
        <v>50</v>
      </c>
      <c r="K108" s="218"/>
    </row>
    <row r="109" spans="2:11" customFormat="1" ht="15" customHeight="1">
      <c r="B109" s="229"/>
      <c r="C109" s="206" t="s">
        <v>1619</v>
      </c>
      <c r="D109" s="206"/>
      <c r="E109" s="206"/>
      <c r="F109" s="227" t="s">
        <v>1611</v>
      </c>
      <c r="G109" s="206"/>
      <c r="H109" s="206" t="s">
        <v>1651</v>
      </c>
      <c r="I109" s="206" t="s">
        <v>1621</v>
      </c>
      <c r="J109" s="206"/>
      <c r="K109" s="218"/>
    </row>
    <row r="110" spans="2:11" customFormat="1" ht="15" customHeight="1">
      <c r="B110" s="229"/>
      <c r="C110" s="206" t="s">
        <v>1630</v>
      </c>
      <c r="D110" s="206"/>
      <c r="E110" s="206"/>
      <c r="F110" s="227" t="s">
        <v>1617</v>
      </c>
      <c r="G110" s="206"/>
      <c r="H110" s="206" t="s">
        <v>1651</v>
      </c>
      <c r="I110" s="206" t="s">
        <v>1613</v>
      </c>
      <c r="J110" s="206">
        <v>50</v>
      </c>
      <c r="K110" s="218"/>
    </row>
    <row r="111" spans="2:11" customFormat="1" ht="15" customHeight="1">
      <c r="B111" s="229"/>
      <c r="C111" s="206" t="s">
        <v>1638</v>
      </c>
      <c r="D111" s="206"/>
      <c r="E111" s="206"/>
      <c r="F111" s="227" t="s">
        <v>1617</v>
      </c>
      <c r="G111" s="206"/>
      <c r="H111" s="206" t="s">
        <v>1651</v>
      </c>
      <c r="I111" s="206" t="s">
        <v>1613</v>
      </c>
      <c r="J111" s="206">
        <v>50</v>
      </c>
      <c r="K111" s="218"/>
    </row>
    <row r="112" spans="2:11" customFormat="1" ht="15" customHeight="1">
      <c r="B112" s="229"/>
      <c r="C112" s="206" t="s">
        <v>1636</v>
      </c>
      <c r="D112" s="206"/>
      <c r="E112" s="206"/>
      <c r="F112" s="227" t="s">
        <v>1617</v>
      </c>
      <c r="G112" s="206"/>
      <c r="H112" s="206" t="s">
        <v>1651</v>
      </c>
      <c r="I112" s="206" t="s">
        <v>1613</v>
      </c>
      <c r="J112" s="206">
        <v>50</v>
      </c>
      <c r="K112" s="218"/>
    </row>
    <row r="113" spans="2:11" customFormat="1" ht="15" customHeight="1">
      <c r="B113" s="229"/>
      <c r="C113" s="206" t="s">
        <v>55</v>
      </c>
      <c r="D113" s="206"/>
      <c r="E113" s="206"/>
      <c r="F113" s="227" t="s">
        <v>1611</v>
      </c>
      <c r="G113" s="206"/>
      <c r="H113" s="206" t="s">
        <v>1652</v>
      </c>
      <c r="I113" s="206" t="s">
        <v>1613</v>
      </c>
      <c r="J113" s="206">
        <v>20</v>
      </c>
      <c r="K113" s="218"/>
    </row>
    <row r="114" spans="2:11" customFormat="1" ht="15" customHeight="1">
      <c r="B114" s="229"/>
      <c r="C114" s="206" t="s">
        <v>1653</v>
      </c>
      <c r="D114" s="206"/>
      <c r="E114" s="206"/>
      <c r="F114" s="227" t="s">
        <v>1611</v>
      </c>
      <c r="G114" s="206"/>
      <c r="H114" s="206" t="s">
        <v>1654</v>
      </c>
      <c r="I114" s="206" t="s">
        <v>1613</v>
      </c>
      <c r="J114" s="206">
        <v>120</v>
      </c>
      <c r="K114" s="218"/>
    </row>
    <row r="115" spans="2:11" customFormat="1" ht="15" customHeight="1">
      <c r="B115" s="229"/>
      <c r="C115" s="206" t="s">
        <v>40</v>
      </c>
      <c r="D115" s="206"/>
      <c r="E115" s="206"/>
      <c r="F115" s="227" t="s">
        <v>1611</v>
      </c>
      <c r="G115" s="206"/>
      <c r="H115" s="206" t="s">
        <v>1655</v>
      </c>
      <c r="I115" s="206" t="s">
        <v>1646</v>
      </c>
      <c r="J115" s="206"/>
      <c r="K115" s="218"/>
    </row>
    <row r="116" spans="2:11" customFormat="1" ht="15" customHeight="1">
      <c r="B116" s="229"/>
      <c r="C116" s="206" t="s">
        <v>50</v>
      </c>
      <c r="D116" s="206"/>
      <c r="E116" s="206"/>
      <c r="F116" s="227" t="s">
        <v>1611</v>
      </c>
      <c r="G116" s="206"/>
      <c r="H116" s="206" t="s">
        <v>1656</v>
      </c>
      <c r="I116" s="206" t="s">
        <v>1646</v>
      </c>
      <c r="J116" s="206"/>
      <c r="K116" s="218"/>
    </row>
    <row r="117" spans="2:11" customFormat="1" ht="15" customHeight="1">
      <c r="B117" s="229"/>
      <c r="C117" s="206" t="s">
        <v>59</v>
      </c>
      <c r="D117" s="206"/>
      <c r="E117" s="206"/>
      <c r="F117" s="227" t="s">
        <v>1611</v>
      </c>
      <c r="G117" s="206"/>
      <c r="H117" s="206" t="s">
        <v>1657</v>
      </c>
      <c r="I117" s="206" t="s">
        <v>1658</v>
      </c>
      <c r="J117" s="206"/>
      <c r="K117" s="218"/>
    </row>
    <row r="118" spans="2:11" customFormat="1" ht="15" customHeight="1">
      <c r="B118" s="230"/>
      <c r="C118" s="236"/>
      <c r="D118" s="236"/>
      <c r="E118" s="236"/>
      <c r="F118" s="236"/>
      <c r="G118" s="236"/>
      <c r="H118" s="236"/>
      <c r="I118" s="236"/>
      <c r="J118" s="236"/>
      <c r="K118" s="232"/>
    </row>
    <row r="119" spans="2:11" customFormat="1" ht="18.75" customHeight="1">
      <c r="B119" s="237"/>
      <c r="C119" s="238"/>
      <c r="D119" s="238"/>
      <c r="E119" s="238"/>
      <c r="F119" s="239"/>
      <c r="G119" s="238"/>
      <c r="H119" s="238"/>
      <c r="I119" s="238"/>
      <c r="J119" s="238"/>
      <c r="K119" s="237"/>
    </row>
    <row r="120" spans="2:11" customFormat="1" ht="18.75" customHeight="1">
      <c r="B120" s="213"/>
      <c r="C120" s="213"/>
      <c r="D120" s="213"/>
      <c r="E120" s="213"/>
      <c r="F120" s="213"/>
      <c r="G120" s="213"/>
      <c r="H120" s="213"/>
      <c r="I120" s="213"/>
      <c r="J120" s="213"/>
      <c r="K120" s="213"/>
    </row>
    <row r="121" spans="2:11" customFormat="1" ht="7.5" customHeight="1">
      <c r="B121" s="240"/>
      <c r="C121" s="241"/>
      <c r="D121" s="241"/>
      <c r="E121" s="241"/>
      <c r="F121" s="241"/>
      <c r="G121" s="241"/>
      <c r="H121" s="241"/>
      <c r="I121" s="241"/>
      <c r="J121" s="241"/>
      <c r="K121" s="242"/>
    </row>
    <row r="122" spans="2:11" customFormat="1" ht="45" customHeight="1">
      <c r="B122" s="243"/>
      <c r="C122" s="326" t="s">
        <v>1659</v>
      </c>
      <c r="D122" s="326"/>
      <c r="E122" s="326"/>
      <c r="F122" s="326"/>
      <c r="G122" s="326"/>
      <c r="H122" s="326"/>
      <c r="I122" s="326"/>
      <c r="J122" s="326"/>
      <c r="K122" s="244"/>
    </row>
    <row r="123" spans="2:11" customFormat="1" ht="17.25" customHeight="1">
      <c r="B123" s="245"/>
      <c r="C123" s="219" t="s">
        <v>1605</v>
      </c>
      <c r="D123" s="219"/>
      <c r="E123" s="219"/>
      <c r="F123" s="219" t="s">
        <v>1606</v>
      </c>
      <c r="G123" s="220"/>
      <c r="H123" s="219" t="s">
        <v>56</v>
      </c>
      <c r="I123" s="219" t="s">
        <v>59</v>
      </c>
      <c r="J123" s="219" t="s">
        <v>1607</v>
      </c>
      <c r="K123" s="246"/>
    </row>
    <row r="124" spans="2:11" customFormat="1" ht="17.25" customHeight="1">
      <c r="B124" s="245"/>
      <c r="C124" s="221" t="s">
        <v>1608</v>
      </c>
      <c r="D124" s="221"/>
      <c r="E124" s="221"/>
      <c r="F124" s="222" t="s">
        <v>1609</v>
      </c>
      <c r="G124" s="223"/>
      <c r="H124" s="221"/>
      <c r="I124" s="221"/>
      <c r="J124" s="221" t="s">
        <v>1610</v>
      </c>
      <c r="K124" s="246"/>
    </row>
    <row r="125" spans="2:11" customFormat="1" ht="5.25" customHeight="1">
      <c r="B125" s="247"/>
      <c r="C125" s="224"/>
      <c r="D125" s="224"/>
      <c r="E125" s="224"/>
      <c r="F125" s="224"/>
      <c r="G125" s="248"/>
      <c r="H125" s="224"/>
      <c r="I125" s="224"/>
      <c r="J125" s="224"/>
      <c r="K125" s="249"/>
    </row>
    <row r="126" spans="2:11" customFormat="1" ht="15" customHeight="1">
      <c r="B126" s="247"/>
      <c r="C126" s="206" t="s">
        <v>1614</v>
      </c>
      <c r="D126" s="226"/>
      <c r="E126" s="226"/>
      <c r="F126" s="227" t="s">
        <v>1611</v>
      </c>
      <c r="G126" s="206"/>
      <c r="H126" s="206" t="s">
        <v>1651</v>
      </c>
      <c r="I126" s="206" t="s">
        <v>1613</v>
      </c>
      <c r="J126" s="206">
        <v>120</v>
      </c>
      <c r="K126" s="250"/>
    </row>
    <row r="127" spans="2:11" customFormat="1" ht="15" customHeight="1">
      <c r="B127" s="247"/>
      <c r="C127" s="206" t="s">
        <v>1660</v>
      </c>
      <c r="D127" s="206"/>
      <c r="E127" s="206"/>
      <c r="F127" s="227" t="s">
        <v>1611</v>
      </c>
      <c r="G127" s="206"/>
      <c r="H127" s="206" t="s">
        <v>1661</v>
      </c>
      <c r="I127" s="206" t="s">
        <v>1613</v>
      </c>
      <c r="J127" s="206" t="s">
        <v>1662</v>
      </c>
      <c r="K127" s="250"/>
    </row>
    <row r="128" spans="2:11" customFormat="1" ht="15" customHeight="1">
      <c r="B128" s="247"/>
      <c r="C128" s="206" t="s">
        <v>86</v>
      </c>
      <c r="D128" s="206"/>
      <c r="E128" s="206"/>
      <c r="F128" s="227" t="s">
        <v>1611</v>
      </c>
      <c r="G128" s="206"/>
      <c r="H128" s="206" t="s">
        <v>1663</v>
      </c>
      <c r="I128" s="206" t="s">
        <v>1613</v>
      </c>
      <c r="J128" s="206" t="s">
        <v>1662</v>
      </c>
      <c r="K128" s="250"/>
    </row>
    <row r="129" spans="2:11" customFormat="1" ht="15" customHeight="1">
      <c r="B129" s="247"/>
      <c r="C129" s="206" t="s">
        <v>1622</v>
      </c>
      <c r="D129" s="206"/>
      <c r="E129" s="206"/>
      <c r="F129" s="227" t="s">
        <v>1617</v>
      </c>
      <c r="G129" s="206"/>
      <c r="H129" s="206" t="s">
        <v>1623</v>
      </c>
      <c r="I129" s="206" t="s">
        <v>1613</v>
      </c>
      <c r="J129" s="206">
        <v>15</v>
      </c>
      <c r="K129" s="250"/>
    </row>
    <row r="130" spans="2:11" customFormat="1" ht="15" customHeight="1">
      <c r="B130" s="247"/>
      <c r="C130" s="206" t="s">
        <v>1624</v>
      </c>
      <c r="D130" s="206"/>
      <c r="E130" s="206"/>
      <c r="F130" s="227" t="s">
        <v>1617</v>
      </c>
      <c r="G130" s="206"/>
      <c r="H130" s="206" t="s">
        <v>1625</v>
      </c>
      <c r="I130" s="206" t="s">
        <v>1613</v>
      </c>
      <c r="J130" s="206">
        <v>15</v>
      </c>
      <c r="K130" s="250"/>
    </row>
    <row r="131" spans="2:11" customFormat="1" ht="15" customHeight="1">
      <c r="B131" s="247"/>
      <c r="C131" s="206" t="s">
        <v>1626</v>
      </c>
      <c r="D131" s="206"/>
      <c r="E131" s="206"/>
      <c r="F131" s="227" t="s">
        <v>1617</v>
      </c>
      <c r="G131" s="206"/>
      <c r="H131" s="206" t="s">
        <v>1627</v>
      </c>
      <c r="I131" s="206" t="s">
        <v>1613</v>
      </c>
      <c r="J131" s="206">
        <v>20</v>
      </c>
      <c r="K131" s="250"/>
    </row>
    <row r="132" spans="2:11" customFormat="1" ht="15" customHeight="1">
      <c r="B132" s="247"/>
      <c r="C132" s="206" t="s">
        <v>1628</v>
      </c>
      <c r="D132" s="206"/>
      <c r="E132" s="206"/>
      <c r="F132" s="227" t="s">
        <v>1617</v>
      </c>
      <c r="G132" s="206"/>
      <c r="H132" s="206" t="s">
        <v>1629</v>
      </c>
      <c r="I132" s="206" t="s">
        <v>1613</v>
      </c>
      <c r="J132" s="206">
        <v>20</v>
      </c>
      <c r="K132" s="250"/>
    </row>
    <row r="133" spans="2:11" customFormat="1" ht="15" customHeight="1">
      <c r="B133" s="247"/>
      <c r="C133" s="206" t="s">
        <v>1616</v>
      </c>
      <c r="D133" s="206"/>
      <c r="E133" s="206"/>
      <c r="F133" s="227" t="s">
        <v>1617</v>
      </c>
      <c r="G133" s="206"/>
      <c r="H133" s="206" t="s">
        <v>1651</v>
      </c>
      <c r="I133" s="206" t="s">
        <v>1613</v>
      </c>
      <c r="J133" s="206">
        <v>50</v>
      </c>
      <c r="K133" s="250"/>
    </row>
    <row r="134" spans="2:11" customFormat="1" ht="15" customHeight="1">
      <c r="B134" s="247"/>
      <c r="C134" s="206" t="s">
        <v>1630</v>
      </c>
      <c r="D134" s="206"/>
      <c r="E134" s="206"/>
      <c r="F134" s="227" t="s">
        <v>1617</v>
      </c>
      <c r="G134" s="206"/>
      <c r="H134" s="206" t="s">
        <v>1651</v>
      </c>
      <c r="I134" s="206" t="s">
        <v>1613</v>
      </c>
      <c r="J134" s="206">
        <v>50</v>
      </c>
      <c r="K134" s="250"/>
    </row>
    <row r="135" spans="2:11" customFormat="1" ht="15" customHeight="1">
      <c r="B135" s="247"/>
      <c r="C135" s="206" t="s">
        <v>1636</v>
      </c>
      <c r="D135" s="206"/>
      <c r="E135" s="206"/>
      <c r="F135" s="227" t="s">
        <v>1617</v>
      </c>
      <c r="G135" s="206"/>
      <c r="H135" s="206" t="s">
        <v>1651</v>
      </c>
      <c r="I135" s="206" t="s">
        <v>1613</v>
      </c>
      <c r="J135" s="206">
        <v>50</v>
      </c>
      <c r="K135" s="250"/>
    </row>
    <row r="136" spans="2:11" customFormat="1" ht="15" customHeight="1">
      <c r="B136" s="247"/>
      <c r="C136" s="206" t="s">
        <v>1638</v>
      </c>
      <c r="D136" s="206"/>
      <c r="E136" s="206"/>
      <c r="F136" s="227" t="s">
        <v>1617</v>
      </c>
      <c r="G136" s="206"/>
      <c r="H136" s="206" t="s">
        <v>1651</v>
      </c>
      <c r="I136" s="206" t="s">
        <v>1613</v>
      </c>
      <c r="J136" s="206">
        <v>50</v>
      </c>
      <c r="K136" s="250"/>
    </row>
    <row r="137" spans="2:11" customFormat="1" ht="15" customHeight="1">
      <c r="B137" s="247"/>
      <c r="C137" s="206" t="s">
        <v>1639</v>
      </c>
      <c r="D137" s="206"/>
      <c r="E137" s="206"/>
      <c r="F137" s="227" t="s">
        <v>1617</v>
      </c>
      <c r="G137" s="206"/>
      <c r="H137" s="206" t="s">
        <v>1664</v>
      </c>
      <c r="I137" s="206" t="s">
        <v>1613</v>
      </c>
      <c r="J137" s="206">
        <v>255</v>
      </c>
      <c r="K137" s="250"/>
    </row>
    <row r="138" spans="2:11" customFormat="1" ht="15" customHeight="1">
      <c r="B138" s="247"/>
      <c r="C138" s="206" t="s">
        <v>1641</v>
      </c>
      <c r="D138" s="206"/>
      <c r="E138" s="206"/>
      <c r="F138" s="227" t="s">
        <v>1611</v>
      </c>
      <c r="G138" s="206"/>
      <c r="H138" s="206" t="s">
        <v>1665</v>
      </c>
      <c r="I138" s="206" t="s">
        <v>1643</v>
      </c>
      <c r="J138" s="206"/>
      <c r="K138" s="250"/>
    </row>
    <row r="139" spans="2:11" customFormat="1" ht="15" customHeight="1">
      <c r="B139" s="247"/>
      <c r="C139" s="206" t="s">
        <v>1644</v>
      </c>
      <c r="D139" s="206"/>
      <c r="E139" s="206"/>
      <c r="F139" s="227" t="s">
        <v>1611</v>
      </c>
      <c r="G139" s="206"/>
      <c r="H139" s="206" t="s">
        <v>1666</v>
      </c>
      <c r="I139" s="206" t="s">
        <v>1646</v>
      </c>
      <c r="J139" s="206"/>
      <c r="K139" s="250"/>
    </row>
    <row r="140" spans="2:11" customFormat="1" ht="15" customHeight="1">
      <c r="B140" s="247"/>
      <c r="C140" s="206" t="s">
        <v>1647</v>
      </c>
      <c r="D140" s="206"/>
      <c r="E140" s="206"/>
      <c r="F140" s="227" t="s">
        <v>1611</v>
      </c>
      <c r="G140" s="206"/>
      <c r="H140" s="206" t="s">
        <v>1647</v>
      </c>
      <c r="I140" s="206" t="s">
        <v>1646</v>
      </c>
      <c r="J140" s="206"/>
      <c r="K140" s="250"/>
    </row>
    <row r="141" spans="2:11" customFormat="1" ht="15" customHeight="1">
      <c r="B141" s="247"/>
      <c r="C141" s="206" t="s">
        <v>40</v>
      </c>
      <c r="D141" s="206"/>
      <c r="E141" s="206"/>
      <c r="F141" s="227" t="s">
        <v>1611</v>
      </c>
      <c r="G141" s="206"/>
      <c r="H141" s="206" t="s">
        <v>1667</v>
      </c>
      <c r="I141" s="206" t="s">
        <v>1646</v>
      </c>
      <c r="J141" s="206"/>
      <c r="K141" s="250"/>
    </row>
    <row r="142" spans="2:11" customFormat="1" ht="15" customHeight="1">
      <c r="B142" s="247"/>
      <c r="C142" s="206" t="s">
        <v>1668</v>
      </c>
      <c r="D142" s="206"/>
      <c r="E142" s="206"/>
      <c r="F142" s="227" t="s">
        <v>1611</v>
      </c>
      <c r="G142" s="206"/>
      <c r="H142" s="206" t="s">
        <v>1669</v>
      </c>
      <c r="I142" s="206" t="s">
        <v>1646</v>
      </c>
      <c r="J142" s="206"/>
      <c r="K142" s="250"/>
    </row>
    <row r="143" spans="2:11" customFormat="1" ht="15" customHeight="1">
      <c r="B143" s="251"/>
      <c r="C143" s="252"/>
      <c r="D143" s="252"/>
      <c r="E143" s="252"/>
      <c r="F143" s="252"/>
      <c r="G143" s="252"/>
      <c r="H143" s="252"/>
      <c r="I143" s="252"/>
      <c r="J143" s="252"/>
      <c r="K143" s="253"/>
    </row>
    <row r="144" spans="2:11" customFormat="1" ht="18.75" customHeight="1">
      <c r="B144" s="238"/>
      <c r="C144" s="238"/>
      <c r="D144" s="238"/>
      <c r="E144" s="238"/>
      <c r="F144" s="239"/>
      <c r="G144" s="238"/>
      <c r="H144" s="238"/>
      <c r="I144" s="238"/>
      <c r="J144" s="238"/>
      <c r="K144" s="238"/>
    </row>
    <row r="145" spans="2:11" customFormat="1" ht="18.75" customHeight="1">
      <c r="B145" s="213"/>
      <c r="C145" s="213"/>
      <c r="D145" s="213"/>
      <c r="E145" s="213"/>
      <c r="F145" s="213"/>
      <c r="G145" s="213"/>
      <c r="H145" s="213"/>
      <c r="I145" s="213"/>
      <c r="J145" s="213"/>
      <c r="K145" s="213"/>
    </row>
    <row r="146" spans="2:11" customFormat="1" ht="7.5" customHeight="1">
      <c r="B146" s="214"/>
      <c r="C146" s="215"/>
      <c r="D146" s="215"/>
      <c r="E146" s="215"/>
      <c r="F146" s="215"/>
      <c r="G146" s="215"/>
      <c r="H146" s="215"/>
      <c r="I146" s="215"/>
      <c r="J146" s="215"/>
      <c r="K146" s="216"/>
    </row>
    <row r="147" spans="2:11" customFormat="1" ht="45" customHeight="1">
      <c r="B147" s="217"/>
      <c r="C147" s="328" t="s">
        <v>1670</v>
      </c>
      <c r="D147" s="328"/>
      <c r="E147" s="328"/>
      <c r="F147" s="328"/>
      <c r="G147" s="328"/>
      <c r="H147" s="328"/>
      <c r="I147" s="328"/>
      <c r="J147" s="328"/>
      <c r="K147" s="218"/>
    </row>
    <row r="148" spans="2:11" customFormat="1" ht="17.25" customHeight="1">
      <c r="B148" s="217"/>
      <c r="C148" s="219" t="s">
        <v>1605</v>
      </c>
      <c r="D148" s="219"/>
      <c r="E148" s="219"/>
      <c r="F148" s="219" t="s">
        <v>1606</v>
      </c>
      <c r="G148" s="220"/>
      <c r="H148" s="219" t="s">
        <v>56</v>
      </c>
      <c r="I148" s="219" t="s">
        <v>59</v>
      </c>
      <c r="J148" s="219" t="s">
        <v>1607</v>
      </c>
      <c r="K148" s="218"/>
    </row>
    <row r="149" spans="2:11" customFormat="1" ht="17.25" customHeight="1">
      <c r="B149" s="217"/>
      <c r="C149" s="221" t="s">
        <v>1608</v>
      </c>
      <c r="D149" s="221"/>
      <c r="E149" s="221"/>
      <c r="F149" s="222" t="s">
        <v>1609</v>
      </c>
      <c r="G149" s="223"/>
      <c r="H149" s="221"/>
      <c r="I149" s="221"/>
      <c r="J149" s="221" t="s">
        <v>1610</v>
      </c>
      <c r="K149" s="218"/>
    </row>
    <row r="150" spans="2:11" customFormat="1" ht="5.25" customHeight="1">
      <c r="B150" s="229"/>
      <c r="C150" s="224"/>
      <c r="D150" s="224"/>
      <c r="E150" s="224"/>
      <c r="F150" s="224"/>
      <c r="G150" s="225"/>
      <c r="H150" s="224"/>
      <c r="I150" s="224"/>
      <c r="J150" s="224"/>
      <c r="K150" s="250"/>
    </row>
    <row r="151" spans="2:11" customFormat="1" ht="15" customHeight="1">
      <c r="B151" s="229"/>
      <c r="C151" s="254" t="s">
        <v>1614</v>
      </c>
      <c r="D151" s="206"/>
      <c r="E151" s="206"/>
      <c r="F151" s="255" t="s">
        <v>1611</v>
      </c>
      <c r="G151" s="206"/>
      <c r="H151" s="254" t="s">
        <v>1651</v>
      </c>
      <c r="I151" s="254" t="s">
        <v>1613</v>
      </c>
      <c r="J151" s="254">
        <v>120</v>
      </c>
      <c r="K151" s="250"/>
    </row>
    <row r="152" spans="2:11" customFormat="1" ht="15" customHeight="1">
      <c r="B152" s="229"/>
      <c r="C152" s="254" t="s">
        <v>1660</v>
      </c>
      <c r="D152" s="206"/>
      <c r="E152" s="206"/>
      <c r="F152" s="255" t="s">
        <v>1611</v>
      </c>
      <c r="G152" s="206"/>
      <c r="H152" s="254" t="s">
        <v>1671</v>
      </c>
      <c r="I152" s="254" t="s">
        <v>1613</v>
      </c>
      <c r="J152" s="254" t="s">
        <v>1662</v>
      </c>
      <c r="K152" s="250"/>
    </row>
    <row r="153" spans="2:11" customFormat="1" ht="15" customHeight="1">
      <c r="B153" s="229"/>
      <c r="C153" s="254" t="s">
        <v>86</v>
      </c>
      <c r="D153" s="206"/>
      <c r="E153" s="206"/>
      <c r="F153" s="255" t="s">
        <v>1611</v>
      </c>
      <c r="G153" s="206"/>
      <c r="H153" s="254" t="s">
        <v>1672</v>
      </c>
      <c r="I153" s="254" t="s">
        <v>1613</v>
      </c>
      <c r="J153" s="254" t="s">
        <v>1662</v>
      </c>
      <c r="K153" s="250"/>
    </row>
    <row r="154" spans="2:11" customFormat="1" ht="15" customHeight="1">
      <c r="B154" s="229"/>
      <c r="C154" s="254" t="s">
        <v>1616</v>
      </c>
      <c r="D154" s="206"/>
      <c r="E154" s="206"/>
      <c r="F154" s="255" t="s">
        <v>1617</v>
      </c>
      <c r="G154" s="206"/>
      <c r="H154" s="254" t="s">
        <v>1651</v>
      </c>
      <c r="I154" s="254" t="s">
        <v>1613</v>
      </c>
      <c r="J154" s="254">
        <v>50</v>
      </c>
      <c r="K154" s="250"/>
    </row>
    <row r="155" spans="2:11" customFormat="1" ht="15" customHeight="1">
      <c r="B155" s="229"/>
      <c r="C155" s="254" t="s">
        <v>1619</v>
      </c>
      <c r="D155" s="206"/>
      <c r="E155" s="206"/>
      <c r="F155" s="255" t="s">
        <v>1611</v>
      </c>
      <c r="G155" s="206"/>
      <c r="H155" s="254" t="s">
        <v>1651</v>
      </c>
      <c r="I155" s="254" t="s">
        <v>1621</v>
      </c>
      <c r="J155" s="254"/>
      <c r="K155" s="250"/>
    </row>
    <row r="156" spans="2:11" customFormat="1" ht="15" customHeight="1">
      <c r="B156" s="229"/>
      <c r="C156" s="254" t="s">
        <v>1630</v>
      </c>
      <c r="D156" s="206"/>
      <c r="E156" s="206"/>
      <c r="F156" s="255" t="s">
        <v>1617</v>
      </c>
      <c r="G156" s="206"/>
      <c r="H156" s="254" t="s">
        <v>1651</v>
      </c>
      <c r="I156" s="254" t="s">
        <v>1613</v>
      </c>
      <c r="J156" s="254">
        <v>50</v>
      </c>
      <c r="K156" s="250"/>
    </row>
    <row r="157" spans="2:11" customFormat="1" ht="15" customHeight="1">
      <c r="B157" s="229"/>
      <c r="C157" s="254" t="s">
        <v>1638</v>
      </c>
      <c r="D157" s="206"/>
      <c r="E157" s="206"/>
      <c r="F157" s="255" t="s">
        <v>1617</v>
      </c>
      <c r="G157" s="206"/>
      <c r="H157" s="254" t="s">
        <v>1651</v>
      </c>
      <c r="I157" s="254" t="s">
        <v>1613</v>
      </c>
      <c r="J157" s="254">
        <v>50</v>
      </c>
      <c r="K157" s="250"/>
    </row>
    <row r="158" spans="2:11" customFormat="1" ht="15" customHeight="1">
      <c r="B158" s="229"/>
      <c r="C158" s="254" t="s">
        <v>1636</v>
      </c>
      <c r="D158" s="206"/>
      <c r="E158" s="206"/>
      <c r="F158" s="255" t="s">
        <v>1617</v>
      </c>
      <c r="G158" s="206"/>
      <c r="H158" s="254" t="s">
        <v>1651</v>
      </c>
      <c r="I158" s="254" t="s">
        <v>1613</v>
      </c>
      <c r="J158" s="254">
        <v>50</v>
      </c>
      <c r="K158" s="250"/>
    </row>
    <row r="159" spans="2:11" customFormat="1" ht="15" customHeight="1">
      <c r="B159" s="229"/>
      <c r="C159" s="254" t="s">
        <v>105</v>
      </c>
      <c r="D159" s="206"/>
      <c r="E159" s="206"/>
      <c r="F159" s="255" t="s">
        <v>1611</v>
      </c>
      <c r="G159" s="206"/>
      <c r="H159" s="254" t="s">
        <v>1673</v>
      </c>
      <c r="I159" s="254" t="s">
        <v>1613</v>
      </c>
      <c r="J159" s="254" t="s">
        <v>1674</v>
      </c>
      <c r="K159" s="250"/>
    </row>
    <row r="160" spans="2:11" customFormat="1" ht="15" customHeight="1">
      <c r="B160" s="229"/>
      <c r="C160" s="254" t="s">
        <v>1675</v>
      </c>
      <c r="D160" s="206"/>
      <c r="E160" s="206"/>
      <c r="F160" s="255" t="s">
        <v>1611</v>
      </c>
      <c r="G160" s="206"/>
      <c r="H160" s="254" t="s">
        <v>1676</v>
      </c>
      <c r="I160" s="254" t="s">
        <v>1646</v>
      </c>
      <c r="J160" s="254"/>
      <c r="K160" s="250"/>
    </row>
    <row r="161" spans="2:11" customFormat="1" ht="15" customHeight="1">
      <c r="B161" s="256"/>
      <c r="C161" s="236"/>
      <c r="D161" s="236"/>
      <c r="E161" s="236"/>
      <c r="F161" s="236"/>
      <c r="G161" s="236"/>
      <c r="H161" s="236"/>
      <c r="I161" s="236"/>
      <c r="J161" s="236"/>
      <c r="K161" s="257"/>
    </row>
    <row r="162" spans="2:11" customFormat="1" ht="18.75" customHeight="1">
      <c r="B162" s="238"/>
      <c r="C162" s="248"/>
      <c r="D162" s="248"/>
      <c r="E162" s="248"/>
      <c r="F162" s="258"/>
      <c r="G162" s="248"/>
      <c r="H162" s="248"/>
      <c r="I162" s="248"/>
      <c r="J162" s="248"/>
      <c r="K162" s="238"/>
    </row>
    <row r="163" spans="2:11" customFormat="1" ht="18.75" customHeight="1">
      <c r="B163" s="213"/>
      <c r="C163" s="213"/>
      <c r="D163" s="213"/>
      <c r="E163" s="213"/>
      <c r="F163" s="213"/>
      <c r="G163" s="213"/>
      <c r="H163" s="213"/>
      <c r="I163" s="213"/>
      <c r="J163" s="213"/>
      <c r="K163" s="213"/>
    </row>
    <row r="164" spans="2:11" customFormat="1" ht="7.5" customHeight="1">
      <c r="B164" s="195"/>
      <c r="C164" s="196"/>
      <c r="D164" s="196"/>
      <c r="E164" s="196"/>
      <c r="F164" s="196"/>
      <c r="G164" s="196"/>
      <c r="H164" s="196"/>
      <c r="I164" s="196"/>
      <c r="J164" s="196"/>
      <c r="K164" s="197"/>
    </row>
    <row r="165" spans="2:11" customFormat="1" ht="45" customHeight="1">
      <c r="B165" s="198"/>
      <c r="C165" s="326" t="s">
        <v>1677</v>
      </c>
      <c r="D165" s="326"/>
      <c r="E165" s="326"/>
      <c r="F165" s="326"/>
      <c r="G165" s="326"/>
      <c r="H165" s="326"/>
      <c r="I165" s="326"/>
      <c r="J165" s="326"/>
      <c r="K165" s="199"/>
    </row>
    <row r="166" spans="2:11" customFormat="1" ht="17.25" customHeight="1">
      <c r="B166" s="198"/>
      <c r="C166" s="219" t="s">
        <v>1605</v>
      </c>
      <c r="D166" s="219"/>
      <c r="E166" s="219"/>
      <c r="F166" s="219" t="s">
        <v>1606</v>
      </c>
      <c r="G166" s="259"/>
      <c r="H166" s="260" t="s">
        <v>56</v>
      </c>
      <c r="I166" s="260" t="s">
        <v>59</v>
      </c>
      <c r="J166" s="219" t="s">
        <v>1607</v>
      </c>
      <c r="K166" s="199"/>
    </row>
    <row r="167" spans="2:11" customFormat="1" ht="17.25" customHeight="1">
      <c r="B167" s="200"/>
      <c r="C167" s="221" t="s">
        <v>1608</v>
      </c>
      <c r="D167" s="221"/>
      <c r="E167" s="221"/>
      <c r="F167" s="222" t="s">
        <v>1609</v>
      </c>
      <c r="G167" s="261"/>
      <c r="H167" s="262"/>
      <c r="I167" s="262"/>
      <c r="J167" s="221" t="s">
        <v>1610</v>
      </c>
      <c r="K167" s="201"/>
    </row>
    <row r="168" spans="2:11" customFormat="1" ht="5.25" customHeight="1">
      <c r="B168" s="229"/>
      <c r="C168" s="224"/>
      <c r="D168" s="224"/>
      <c r="E168" s="224"/>
      <c r="F168" s="224"/>
      <c r="G168" s="225"/>
      <c r="H168" s="224"/>
      <c r="I168" s="224"/>
      <c r="J168" s="224"/>
      <c r="K168" s="250"/>
    </row>
    <row r="169" spans="2:11" customFormat="1" ht="15" customHeight="1">
      <c r="B169" s="229"/>
      <c r="C169" s="206" t="s">
        <v>1614</v>
      </c>
      <c r="D169" s="206"/>
      <c r="E169" s="206"/>
      <c r="F169" s="227" t="s">
        <v>1611</v>
      </c>
      <c r="G169" s="206"/>
      <c r="H169" s="206" t="s">
        <v>1651</v>
      </c>
      <c r="I169" s="206" t="s">
        <v>1613</v>
      </c>
      <c r="J169" s="206">
        <v>120</v>
      </c>
      <c r="K169" s="250"/>
    </row>
    <row r="170" spans="2:11" customFormat="1" ht="15" customHeight="1">
      <c r="B170" s="229"/>
      <c r="C170" s="206" t="s">
        <v>1660</v>
      </c>
      <c r="D170" s="206"/>
      <c r="E170" s="206"/>
      <c r="F170" s="227" t="s">
        <v>1611</v>
      </c>
      <c r="G170" s="206"/>
      <c r="H170" s="206" t="s">
        <v>1661</v>
      </c>
      <c r="I170" s="206" t="s">
        <v>1613</v>
      </c>
      <c r="J170" s="206" t="s">
        <v>1662</v>
      </c>
      <c r="K170" s="250"/>
    </row>
    <row r="171" spans="2:11" customFormat="1" ht="15" customHeight="1">
      <c r="B171" s="229"/>
      <c r="C171" s="206" t="s">
        <v>86</v>
      </c>
      <c r="D171" s="206"/>
      <c r="E171" s="206"/>
      <c r="F171" s="227" t="s">
        <v>1611</v>
      </c>
      <c r="G171" s="206"/>
      <c r="H171" s="206" t="s">
        <v>1678</v>
      </c>
      <c r="I171" s="206" t="s">
        <v>1613</v>
      </c>
      <c r="J171" s="206" t="s">
        <v>1662</v>
      </c>
      <c r="K171" s="250"/>
    </row>
    <row r="172" spans="2:11" customFormat="1" ht="15" customHeight="1">
      <c r="B172" s="229"/>
      <c r="C172" s="206" t="s">
        <v>1616</v>
      </c>
      <c r="D172" s="206"/>
      <c r="E172" s="206"/>
      <c r="F172" s="227" t="s">
        <v>1617</v>
      </c>
      <c r="G172" s="206"/>
      <c r="H172" s="206" t="s">
        <v>1678</v>
      </c>
      <c r="I172" s="206" t="s">
        <v>1613</v>
      </c>
      <c r="J172" s="206">
        <v>50</v>
      </c>
      <c r="K172" s="250"/>
    </row>
    <row r="173" spans="2:11" customFormat="1" ht="15" customHeight="1">
      <c r="B173" s="229"/>
      <c r="C173" s="206" t="s">
        <v>1619</v>
      </c>
      <c r="D173" s="206"/>
      <c r="E173" s="206"/>
      <c r="F173" s="227" t="s">
        <v>1611</v>
      </c>
      <c r="G173" s="206"/>
      <c r="H173" s="206" t="s">
        <v>1678</v>
      </c>
      <c r="I173" s="206" t="s">
        <v>1621</v>
      </c>
      <c r="J173" s="206"/>
      <c r="K173" s="250"/>
    </row>
    <row r="174" spans="2:11" customFormat="1" ht="15" customHeight="1">
      <c r="B174" s="229"/>
      <c r="C174" s="206" t="s">
        <v>1630</v>
      </c>
      <c r="D174" s="206"/>
      <c r="E174" s="206"/>
      <c r="F174" s="227" t="s">
        <v>1617</v>
      </c>
      <c r="G174" s="206"/>
      <c r="H174" s="206" t="s">
        <v>1678</v>
      </c>
      <c r="I174" s="206" t="s">
        <v>1613</v>
      </c>
      <c r="J174" s="206">
        <v>50</v>
      </c>
      <c r="K174" s="250"/>
    </row>
    <row r="175" spans="2:11" customFormat="1" ht="15" customHeight="1">
      <c r="B175" s="229"/>
      <c r="C175" s="206" t="s">
        <v>1638</v>
      </c>
      <c r="D175" s="206"/>
      <c r="E175" s="206"/>
      <c r="F175" s="227" t="s">
        <v>1617</v>
      </c>
      <c r="G175" s="206"/>
      <c r="H175" s="206" t="s">
        <v>1678</v>
      </c>
      <c r="I175" s="206" t="s">
        <v>1613</v>
      </c>
      <c r="J175" s="206">
        <v>50</v>
      </c>
      <c r="K175" s="250"/>
    </row>
    <row r="176" spans="2:11" customFormat="1" ht="15" customHeight="1">
      <c r="B176" s="229"/>
      <c r="C176" s="206" t="s">
        <v>1636</v>
      </c>
      <c r="D176" s="206"/>
      <c r="E176" s="206"/>
      <c r="F176" s="227" t="s">
        <v>1617</v>
      </c>
      <c r="G176" s="206"/>
      <c r="H176" s="206" t="s">
        <v>1678</v>
      </c>
      <c r="I176" s="206" t="s">
        <v>1613</v>
      </c>
      <c r="J176" s="206">
        <v>50</v>
      </c>
      <c r="K176" s="250"/>
    </row>
    <row r="177" spans="2:11" customFormat="1" ht="15" customHeight="1">
      <c r="B177" s="229"/>
      <c r="C177" s="206" t="s">
        <v>120</v>
      </c>
      <c r="D177" s="206"/>
      <c r="E177" s="206"/>
      <c r="F177" s="227" t="s">
        <v>1611</v>
      </c>
      <c r="G177" s="206"/>
      <c r="H177" s="206" t="s">
        <v>1679</v>
      </c>
      <c r="I177" s="206" t="s">
        <v>1680</v>
      </c>
      <c r="J177" s="206"/>
      <c r="K177" s="250"/>
    </row>
    <row r="178" spans="2:11" customFormat="1" ht="15" customHeight="1">
      <c r="B178" s="229"/>
      <c r="C178" s="206" t="s">
        <v>59</v>
      </c>
      <c r="D178" s="206"/>
      <c r="E178" s="206"/>
      <c r="F178" s="227" t="s">
        <v>1611</v>
      </c>
      <c r="G178" s="206"/>
      <c r="H178" s="206" t="s">
        <v>1681</v>
      </c>
      <c r="I178" s="206" t="s">
        <v>1682</v>
      </c>
      <c r="J178" s="206">
        <v>1</v>
      </c>
      <c r="K178" s="250"/>
    </row>
    <row r="179" spans="2:11" customFormat="1" ht="15" customHeight="1">
      <c r="B179" s="229"/>
      <c r="C179" s="206" t="s">
        <v>55</v>
      </c>
      <c r="D179" s="206"/>
      <c r="E179" s="206"/>
      <c r="F179" s="227" t="s">
        <v>1611</v>
      </c>
      <c r="G179" s="206"/>
      <c r="H179" s="206" t="s">
        <v>1683</v>
      </c>
      <c r="I179" s="206" t="s">
        <v>1613</v>
      </c>
      <c r="J179" s="206">
        <v>20</v>
      </c>
      <c r="K179" s="250"/>
    </row>
    <row r="180" spans="2:11" customFormat="1" ht="15" customHeight="1">
      <c r="B180" s="229"/>
      <c r="C180" s="206" t="s">
        <v>56</v>
      </c>
      <c r="D180" s="206"/>
      <c r="E180" s="206"/>
      <c r="F180" s="227" t="s">
        <v>1611</v>
      </c>
      <c r="G180" s="206"/>
      <c r="H180" s="206" t="s">
        <v>1684</v>
      </c>
      <c r="I180" s="206" t="s">
        <v>1613</v>
      </c>
      <c r="J180" s="206">
        <v>255</v>
      </c>
      <c r="K180" s="250"/>
    </row>
    <row r="181" spans="2:11" customFormat="1" ht="15" customHeight="1">
      <c r="B181" s="229"/>
      <c r="C181" s="206" t="s">
        <v>121</v>
      </c>
      <c r="D181" s="206"/>
      <c r="E181" s="206"/>
      <c r="F181" s="227" t="s">
        <v>1611</v>
      </c>
      <c r="G181" s="206"/>
      <c r="H181" s="206" t="s">
        <v>1575</v>
      </c>
      <c r="I181" s="206" t="s">
        <v>1613</v>
      </c>
      <c r="J181" s="206">
        <v>10</v>
      </c>
      <c r="K181" s="250"/>
    </row>
    <row r="182" spans="2:11" customFormat="1" ht="15" customHeight="1">
      <c r="B182" s="229"/>
      <c r="C182" s="206" t="s">
        <v>122</v>
      </c>
      <c r="D182" s="206"/>
      <c r="E182" s="206"/>
      <c r="F182" s="227" t="s">
        <v>1611</v>
      </c>
      <c r="G182" s="206"/>
      <c r="H182" s="206" t="s">
        <v>1685</v>
      </c>
      <c r="I182" s="206" t="s">
        <v>1646</v>
      </c>
      <c r="J182" s="206"/>
      <c r="K182" s="250"/>
    </row>
    <row r="183" spans="2:11" customFormat="1" ht="15" customHeight="1">
      <c r="B183" s="229"/>
      <c r="C183" s="206" t="s">
        <v>1686</v>
      </c>
      <c r="D183" s="206"/>
      <c r="E183" s="206"/>
      <c r="F183" s="227" t="s">
        <v>1611</v>
      </c>
      <c r="G183" s="206"/>
      <c r="H183" s="206" t="s">
        <v>1687</v>
      </c>
      <c r="I183" s="206" t="s">
        <v>1646</v>
      </c>
      <c r="J183" s="206"/>
      <c r="K183" s="250"/>
    </row>
    <row r="184" spans="2:11" customFormat="1" ht="15" customHeight="1">
      <c r="B184" s="229"/>
      <c r="C184" s="206" t="s">
        <v>1675</v>
      </c>
      <c r="D184" s="206"/>
      <c r="E184" s="206"/>
      <c r="F184" s="227" t="s">
        <v>1611</v>
      </c>
      <c r="G184" s="206"/>
      <c r="H184" s="206" t="s">
        <v>1688</v>
      </c>
      <c r="I184" s="206" t="s">
        <v>1646</v>
      </c>
      <c r="J184" s="206"/>
      <c r="K184" s="250"/>
    </row>
    <row r="185" spans="2:11" customFormat="1" ht="15" customHeight="1">
      <c r="B185" s="229"/>
      <c r="C185" s="206" t="s">
        <v>124</v>
      </c>
      <c r="D185" s="206"/>
      <c r="E185" s="206"/>
      <c r="F185" s="227" t="s">
        <v>1617</v>
      </c>
      <c r="G185" s="206"/>
      <c r="H185" s="206" t="s">
        <v>1689</v>
      </c>
      <c r="I185" s="206" t="s">
        <v>1613</v>
      </c>
      <c r="J185" s="206">
        <v>50</v>
      </c>
      <c r="K185" s="250"/>
    </row>
    <row r="186" spans="2:11" customFormat="1" ht="15" customHeight="1">
      <c r="B186" s="229"/>
      <c r="C186" s="206" t="s">
        <v>1690</v>
      </c>
      <c r="D186" s="206"/>
      <c r="E186" s="206"/>
      <c r="F186" s="227" t="s">
        <v>1617</v>
      </c>
      <c r="G186" s="206"/>
      <c r="H186" s="206" t="s">
        <v>1691</v>
      </c>
      <c r="I186" s="206" t="s">
        <v>1692</v>
      </c>
      <c r="J186" s="206"/>
      <c r="K186" s="250"/>
    </row>
    <row r="187" spans="2:11" customFormat="1" ht="15" customHeight="1">
      <c r="B187" s="229"/>
      <c r="C187" s="206" t="s">
        <v>1693</v>
      </c>
      <c r="D187" s="206"/>
      <c r="E187" s="206"/>
      <c r="F187" s="227" t="s">
        <v>1617</v>
      </c>
      <c r="G187" s="206"/>
      <c r="H187" s="206" t="s">
        <v>1694</v>
      </c>
      <c r="I187" s="206" t="s">
        <v>1692</v>
      </c>
      <c r="J187" s="206"/>
      <c r="K187" s="250"/>
    </row>
    <row r="188" spans="2:11" customFormat="1" ht="15" customHeight="1">
      <c r="B188" s="229"/>
      <c r="C188" s="206" t="s">
        <v>1695</v>
      </c>
      <c r="D188" s="206"/>
      <c r="E188" s="206"/>
      <c r="F188" s="227" t="s">
        <v>1617</v>
      </c>
      <c r="G188" s="206"/>
      <c r="H188" s="206" t="s">
        <v>1696</v>
      </c>
      <c r="I188" s="206" t="s">
        <v>1692</v>
      </c>
      <c r="J188" s="206"/>
      <c r="K188" s="250"/>
    </row>
    <row r="189" spans="2:11" customFormat="1" ht="15" customHeight="1">
      <c r="B189" s="229"/>
      <c r="C189" s="263" t="s">
        <v>1697</v>
      </c>
      <c r="D189" s="206"/>
      <c r="E189" s="206"/>
      <c r="F189" s="227" t="s">
        <v>1617</v>
      </c>
      <c r="G189" s="206"/>
      <c r="H189" s="206" t="s">
        <v>1698</v>
      </c>
      <c r="I189" s="206" t="s">
        <v>1699</v>
      </c>
      <c r="J189" s="264" t="s">
        <v>1700</v>
      </c>
      <c r="K189" s="250"/>
    </row>
    <row r="190" spans="2:11" customFormat="1" ht="15" customHeight="1">
      <c r="B190" s="265"/>
      <c r="C190" s="266" t="s">
        <v>1701</v>
      </c>
      <c r="D190" s="267"/>
      <c r="E190" s="267"/>
      <c r="F190" s="268" t="s">
        <v>1617</v>
      </c>
      <c r="G190" s="267"/>
      <c r="H190" s="267" t="s">
        <v>1702</v>
      </c>
      <c r="I190" s="267" t="s">
        <v>1699</v>
      </c>
      <c r="J190" s="269" t="s">
        <v>1700</v>
      </c>
      <c r="K190" s="270"/>
    </row>
    <row r="191" spans="2:11" customFormat="1" ht="15" customHeight="1">
      <c r="B191" s="229"/>
      <c r="C191" s="263" t="s">
        <v>44</v>
      </c>
      <c r="D191" s="206"/>
      <c r="E191" s="206"/>
      <c r="F191" s="227" t="s">
        <v>1611</v>
      </c>
      <c r="G191" s="206"/>
      <c r="H191" s="203" t="s">
        <v>1703</v>
      </c>
      <c r="I191" s="206" t="s">
        <v>1704</v>
      </c>
      <c r="J191" s="206"/>
      <c r="K191" s="250"/>
    </row>
    <row r="192" spans="2:11" customFormat="1" ht="15" customHeight="1">
      <c r="B192" s="229"/>
      <c r="C192" s="263" t="s">
        <v>1705</v>
      </c>
      <c r="D192" s="206"/>
      <c r="E192" s="206"/>
      <c r="F192" s="227" t="s">
        <v>1611</v>
      </c>
      <c r="G192" s="206"/>
      <c r="H192" s="206" t="s">
        <v>1706</v>
      </c>
      <c r="I192" s="206" t="s">
        <v>1646</v>
      </c>
      <c r="J192" s="206"/>
      <c r="K192" s="250"/>
    </row>
    <row r="193" spans="2:11" customFormat="1" ht="15" customHeight="1">
      <c r="B193" s="229"/>
      <c r="C193" s="263" t="s">
        <v>1707</v>
      </c>
      <c r="D193" s="206"/>
      <c r="E193" s="206"/>
      <c r="F193" s="227" t="s">
        <v>1611</v>
      </c>
      <c r="G193" s="206"/>
      <c r="H193" s="206" t="s">
        <v>1708</v>
      </c>
      <c r="I193" s="206" t="s">
        <v>1646</v>
      </c>
      <c r="J193" s="206"/>
      <c r="K193" s="250"/>
    </row>
    <row r="194" spans="2:11" customFormat="1" ht="15" customHeight="1">
      <c r="B194" s="229"/>
      <c r="C194" s="263" t="s">
        <v>1709</v>
      </c>
      <c r="D194" s="206"/>
      <c r="E194" s="206"/>
      <c r="F194" s="227" t="s">
        <v>1617</v>
      </c>
      <c r="G194" s="206"/>
      <c r="H194" s="206" t="s">
        <v>1710</v>
      </c>
      <c r="I194" s="206" t="s">
        <v>1646</v>
      </c>
      <c r="J194" s="206"/>
      <c r="K194" s="250"/>
    </row>
    <row r="195" spans="2:11" customFormat="1" ht="15" customHeight="1">
      <c r="B195" s="256"/>
      <c r="C195" s="271"/>
      <c r="D195" s="236"/>
      <c r="E195" s="236"/>
      <c r="F195" s="236"/>
      <c r="G195" s="236"/>
      <c r="H195" s="236"/>
      <c r="I195" s="236"/>
      <c r="J195" s="236"/>
      <c r="K195" s="257"/>
    </row>
    <row r="196" spans="2:11" customFormat="1" ht="18.75" customHeight="1">
      <c r="B196" s="238"/>
      <c r="C196" s="248"/>
      <c r="D196" s="248"/>
      <c r="E196" s="248"/>
      <c r="F196" s="258"/>
      <c r="G196" s="248"/>
      <c r="H196" s="248"/>
      <c r="I196" s="248"/>
      <c r="J196" s="248"/>
      <c r="K196" s="238"/>
    </row>
    <row r="197" spans="2:11" customFormat="1" ht="18.75" customHeight="1">
      <c r="B197" s="238"/>
      <c r="C197" s="248"/>
      <c r="D197" s="248"/>
      <c r="E197" s="248"/>
      <c r="F197" s="258"/>
      <c r="G197" s="248"/>
      <c r="H197" s="248"/>
      <c r="I197" s="248"/>
      <c r="J197" s="248"/>
      <c r="K197" s="238"/>
    </row>
    <row r="198" spans="2:11" customFormat="1" ht="18.75" customHeight="1">
      <c r="B198" s="213"/>
      <c r="C198" s="213"/>
      <c r="D198" s="213"/>
      <c r="E198" s="213"/>
      <c r="F198" s="213"/>
      <c r="G198" s="213"/>
      <c r="H198" s="213"/>
      <c r="I198" s="213"/>
      <c r="J198" s="213"/>
      <c r="K198" s="213"/>
    </row>
    <row r="199" spans="2:11" customFormat="1" ht="13.5">
      <c r="B199" s="195"/>
      <c r="C199" s="196"/>
      <c r="D199" s="196"/>
      <c r="E199" s="196"/>
      <c r="F199" s="196"/>
      <c r="G199" s="196"/>
      <c r="H199" s="196"/>
      <c r="I199" s="196"/>
      <c r="J199" s="196"/>
      <c r="K199" s="197"/>
    </row>
    <row r="200" spans="2:11" customFormat="1" ht="21">
      <c r="B200" s="198"/>
      <c r="C200" s="326" t="s">
        <v>1711</v>
      </c>
      <c r="D200" s="326"/>
      <c r="E200" s="326"/>
      <c r="F200" s="326"/>
      <c r="G200" s="326"/>
      <c r="H200" s="326"/>
      <c r="I200" s="326"/>
      <c r="J200" s="326"/>
      <c r="K200" s="199"/>
    </row>
    <row r="201" spans="2:11" customFormat="1" ht="25.5" customHeight="1">
      <c r="B201" s="198"/>
      <c r="C201" s="272" t="s">
        <v>1712</v>
      </c>
      <c r="D201" s="272"/>
      <c r="E201" s="272"/>
      <c r="F201" s="272" t="s">
        <v>1713</v>
      </c>
      <c r="G201" s="273"/>
      <c r="H201" s="329" t="s">
        <v>1714</v>
      </c>
      <c r="I201" s="329"/>
      <c r="J201" s="329"/>
      <c r="K201" s="199"/>
    </row>
    <row r="202" spans="2:11" customFormat="1" ht="5.25" customHeight="1">
      <c r="B202" s="229"/>
      <c r="C202" s="224"/>
      <c r="D202" s="224"/>
      <c r="E202" s="224"/>
      <c r="F202" s="224"/>
      <c r="G202" s="248"/>
      <c r="H202" s="224"/>
      <c r="I202" s="224"/>
      <c r="J202" s="224"/>
      <c r="K202" s="250"/>
    </row>
    <row r="203" spans="2:11" customFormat="1" ht="15" customHeight="1">
      <c r="B203" s="229"/>
      <c r="C203" s="206" t="s">
        <v>1704</v>
      </c>
      <c r="D203" s="206"/>
      <c r="E203" s="206"/>
      <c r="F203" s="227" t="s">
        <v>45</v>
      </c>
      <c r="G203" s="206"/>
      <c r="H203" s="330" t="s">
        <v>1715</v>
      </c>
      <c r="I203" s="330"/>
      <c r="J203" s="330"/>
      <c r="K203" s="250"/>
    </row>
    <row r="204" spans="2:11" customFormat="1" ht="15" customHeight="1">
      <c r="B204" s="229"/>
      <c r="C204" s="206"/>
      <c r="D204" s="206"/>
      <c r="E204" s="206"/>
      <c r="F204" s="227" t="s">
        <v>46</v>
      </c>
      <c r="G204" s="206"/>
      <c r="H204" s="330" t="s">
        <v>1716</v>
      </c>
      <c r="I204" s="330"/>
      <c r="J204" s="330"/>
      <c r="K204" s="250"/>
    </row>
    <row r="205" spans="2:11" customFormat="1" ht="15" customHeight="1">
      <c r="B205" s="229"/>
      <c r="C205" s="206"/>
      <c r="D205" s="206"/>
      <c r="E205" s="206"/>
      <c r="F205" s="227" t="s">
        <v>49</v>
      </c>
      <c r="G205" s="206"/>
      <c r="H205" s="330" t="s">
        <v>1717</v>
      </c>
      <c r="I205" s="330"/>
      <c r="J205" s="330"/>
      <c r="K205" s="250"/>
    </row>
    <row r="206" spans="2:11" customFormat="1" ht="15" customHeight="1">
      <c r="B206" s="229"/>
      <c r="C206" s="206"/>
      <c r="D206" s="206"/>
      <c r="E206" s="206"/>
      <c r="F206" s="227" t="s">
        <v>47</v>
      </c>
      <c r="G206" s="206"/>
      <c r="H206" s="330" t="s">
        <v>1718</v>
      </c>
      <c r="I206" s="330"/>
      <c r="J206" s="330"/>
      <c r="K206" s="250"/>
    </row>
    <row r="207" spans="2:11" customFormat="1" ht="15" customHeight="1">
      <c r="B207" s="229"/>
      <c r="C207" s="206"/>
      <c r="D207" s="206"/>
      <c r="E207" s="206"/>
      <c r="F207" s="227" t="s">
        <v>48</v>
      </c>
      <c r="G207" s="206"/>
      <c r="H207" s="330" t="s">
        <v>1719</v>
      </c>
      <c r="I207" s="330"/>
      <c r="J207" s="330"/>
      <c r="K207" s="250"/>
    </row>
    <row r="208" spans="2:11" customFormat="1" ht="15" customHeight="1">
      <c r="B208" s="229"/>
      <c r="C208" s="206"/>
      <c r="D208" s="206"/>
      <c r="E208" s="206"/>
      <c r="F208" s="227"/>
      <c r="G208" s="206"/>
      <c r="H208" s="206"/>
      <c r="I208" s="206"/>
      <c r="J208" s="206"/>
      <c r="K208" s="250"/>
    </row>
    <row r="209" spans="2:11" customFormat="1" ht="15" customHeight="1">
      <c r="B209" s="229"/>
      <c r="C209" s="206" t="s">
        <v>1658</v>
      </c>
      <c r="D209" s="206"/>
      <c r="E209" s="206"/>
      <c r="F209" s="227" t="s">
        <v>80</v>
      </c>
      <c r="G209" s="206"/>
      <c r="H209" s="330" t="s">
        <v>1720</v>
      </c>
      <c r="I209" s="330"/>
      <c r="J209" s="330"/>
      <c r="K209" s="250"/>
    </row>
    <row r="210" spans="2:11" customFormat="1" ht="15" customHeight="1">
      <c r="B210" s="229"/>
      <c r="C210" s="206"/>
      <c r="D210" s="206"/>
      <c r="E210" s="206"/>
      <c r="F210" s="227" t="s">
        <v>1555</v>
      </c>
      <c r="G210" s="206"/>
      <c r="H210" s="330" t="s">
        <v>1556</v>
      </c>
      <c r="I210" s="330"/>
      <c r="J210" s="330"/>
      <c r="K210" s="250"/>
    </row>
    <row r="211" spans="2:11" customFormat="1" ht="15" customHeight="1">
      <c r="B211" s="229"/>
      <c r="C211" s="206"/>
      <c r="D211" s="206"/>
      <c r="E211" s="206"/>
      <c r="F211" s="227" t="s">
        <v>1553</v>
      </c>
      <c r="G211" s="206"/>
      <c r="H211" s="330" t="s">
        <v>1721</v>
      </c>
      <c r="I211" s="330"/>
      <c r="J211" s="330"/>
      <c r="K211" s="250"/>
    </row>
    <row r="212" spans="2:11" customFormat="1" ht="15" customHeight="1">
      <c r="B212" s="274"/>
      <c r="C212" s="206"/>
      <c r="D212" s="206"/>
      <c r="E212" s="206"/>
      <c r="F212" s="227" t="s">
        <v>97</v>
      </c>
      <c r="G212" s="263"/>
      <c r="H212" s="331" t="s">
        <v>1557</v>
      </c>
      <c r="I212" s="331"/>
      <c r="J212" s="331"/>
      <c r="K212" s="275"/>
    </row>
    <row r="213" spans="2:11" customFormat="1" ht="15" customHeight="1">
      <c r="B213" s="274"/>
      <c r="C213" s="206"/>
      <c r="D213" s="206"/>
      <c r="E213" s="206"/>
      <c r="F213" s="227" t="s">
        <v>1558</v>
      </c>
      <c r="G213" s="263"/>
      <c r="H213" s="331" t="s">
        <v>1536</v>
      </c>
      <c r="I213" s="331"/>
      <c r="J213" s="331"/>
      <c r="K213" s="275"/>
    </row>
    <row r="214" spans="2:11" customFormat="1" ht="15" customHeight="1">
      <c r="B214" s="274"/>
      <c r="C214" s="206"/>
      <c r="D214" s="206"/>
      <c r="E214" s="206"/>
      <c r="F214" s="227"/>
      <c r="G214" s="263"/>
      <c r="H214" s="254"/>
      <c r="I214" s="254"/>
      <c r="J214" s="254"/>
      <c r="K214" s="275"/>
    </row>
    <row r="215" spans="2:11" customFormat="1" ht="15" customHeight="1">
      <c r="B215" s="274"/>
      <c r="C215" s="206" t="s">
        <v>1682</v>
      </c>
      <c r="D215" s="206"/>
      <c r="E215" s="206"/>
      <c r="F215" s="227">
        <v>1</v>
      </c>
      <c r="G215" s="263"/>
      <c r="H215" s="331" t="s">
        <v>1722</v>
      </c>
      <c r="I215" s="331"/>
      <c r="J215" s="331"/>
      <c r="K215" s="275"/>
    </row>
    <row r="216" spans="2:11" customFormat="1" ht="15" customHeight="1">
      <c r="B216" s="274"/>
      <c r="C216" s="206"/>
      <c r="D216" s="206"/>
      <c r="E216" s="206"/>
      <c r="F216" s="227">
        <v>2</v>
      </c>
      <c r="G216" s="263"/>
      <c r="H216" s="331" t="s">
        <v>1723</v>
      </c>
      <c r="I216" s="331"/>
      <c r="J216" s="331"/>
      <c r="K216" s="275"/>
    </row>
    <row r="217" spans="2:11" customFormat="1" ht="15" customHeight="1">
      <c r="B217" s="274"/>
      <c r="C217" s="206"/>
      <c r="D217" s="206"/>
      <c r="E217" s="206"/>
      <c r="F217" s="227">
        <v>3</v>
      </c>
      <c r="G217" s="263"/>
      <c r="H217" s="331" t="s">
        <v>1724</v>
      </c>
      <c r="I217" s="331"/>
      <c r="J217" s="331"/>
      <c r="K217" s="275"/>
    </row>
    <row r="218" spans="2:11" customFormat="1" ht="15" customHeight="1">
      <c r="B218" s="274"/>
      <c r="C218" s="206"/>
      <c r="D218" s="206"/>
      <c r="E218" s="206"/>
      <c r="F218" s="227">
        <v>4</v>
      </c>
      <c r="G218" s="263"/>
      <c r="H218" s="331" t="s">
        <v>1725</v>
      </c>
      <c r="I218" s="331"/>
      <c r="J218" s="331"/>
      <c r="K218" s="275"/>
    </row>
    <row r="219" spans="2:11" customFormat="1" ht="12.75" customHeight="1">
      <c r="B219" s="276"/>
      <c r="C219" s="277"/>
      <c r="D219" s="277"/>
      <c r="E219" s="277"/>
      <c r="F219" s="277"/>
      <c r="G219" s="277"/>
      <c r="H219" s="277"/>
      <c r="I219" s="277"/>
      <c r="J219" s="277"/>
      <c r="K219" s="278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01 A - Zateplení fasády</vt:lpstr>
      <vt:lpstr>SO 01 B - Zateplení střechy</vt:lpstr>
      <vt:lpstr>SO 01 C - Zpevněné plochy</vt:lpstr>
      <vt:lpstr>VRN - Vedlejší rozpočtové...</vt:lpstr>
      <vt:lpstr>Pokyny pro vyplnění</vt:lpstr>
      <vt:lpstr>'Rekapitulace stavby'!Názvy_tisku</vt:lpstr>
      <vt:lpstr>'SO 01 A - Zateplení fasády'!Názvy_tisku</vt:lpstr>
      <vt:lpstr>'SO 01 B - Zateplení střechy'!Názvy_tisku</vt:lpstr>
      <vt:lpstr>'SO 01 C - Zpevněné plochy'!Názvy_tisku</vt:lpstr>
      <vt:lpstr>'VRN - Vedlejší rozpočtové...'!Názvy_tisku</vt:lpstr>
      <vt:lpstr>'Pokyny pro vyplnění'!Oblast_tisku</vt:lpstr>
      <vt:lpstr>'Rekapitulace stavby'!Oblast_tisku</vt:lpstr>
      <vt:lpstr>'SO 01 A - Zateplení fasády'!Oblast_tisku</vt:lpstr>
      <vt:lpstr>'SO 01 B - Zateplení střechy'!Oblast_tisku</vt:lpstr>
      <vt:lpstr>'SO 01 C - Zpevněné plochy'!Oblast_tisku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Podlahová</dc:creator>
  <cp:lastModifiedBy>Nina Podlahová</cp:lastModifiedBy>
  <dcterms:created xsi:type="dcterms:W3CDTF">2024-04-22T09:31:22Z</dcterms:created>
  <dcterms:modified xsi:type="dcterms:W3CDTF">2024-04-22T09:32:02Z</dcterms:modified>
</cp:coreProperties>
</file>